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D173F009-A9B3-4E8A-9B46-0FA86167C1A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V3" i="1"/>
  <c r="U3" i="1"/>
  <c r="T3" i="1"/>
  <c r="AE38" i="1" l="1"/>
  <c r="D4" i="1"/>
  <c r="N4" i="1"/>
  <c r="AH45" i="1"/>
  <c r="AF45" i="1"/>
  <c r="W44" i="1"/>
  <c r="W45" i="1" s="1"/>
  <c r="Z37" i="1"/>
  <c r="B4" i="1"/>
  <c r="Z36" i="1"/>
  <c r="B5" i="1"/>
  <c r="AE32" i="1"/>
  <c r="T4" i="1"/>
  <c r="R24" i="1"/>
  <c r="J24" i="1"/>
  <c r="B22" i="1"/>
  <c r="C5" i="1" l="1"/>
  <c r="I4" i="1"/>
  <c r="D3" i="1"/>
  <c r="C3" i="1"/>
  <c r="W46" i="1"/>
  <c r="AB44" i="1"/>
  <c r="B3" i="1"/>
  <c r="G53" i="1"/>
  <c r="G54" i="1" s="1"/>
  <c r="V4" i="1"/>
  <c r="P4" i="1" l="1"/>
  <c r="O4" i="1"/>
  <c r="J4" i="1"/>
  <c r="K4" i="1"/>
  <c r="C4" i="1"/>
  <c r="AE40" i="1" l="1"/>
  <c r="AE41" i="1" l="1"/>
  <c r="G55" i="1" s="1"/>
  <c r="AF55" i="1"/>
  <c r="AA55" i="1"/>
  <c r="V55" i="1"/>
  <c r="L55" i="1" l="1"/>
  <c r="Q55" i="1"/>
  <c r="AF53" i="1" l="1"/>
  <c r="AF54" i="1" s="1"/>
  <c r="AA53" i="1"/>
  <c r="AA54" i="1" s="1"/>
  <c r="V53" i="1"/>
  <c r="V54" i="1" s="1"/>
  <c r="Q53" i="1"/>
  <c r="Q54" i="1" s="1"/>
  <c r="L53" i="1" l="1"/>
  <c r="L54" i="1" s="1"/>
</calcChain>
</file>

<file path=xl/sharedStrings.xml><?xml version="1.0" encoding="utf-8"?>
<sst xmlns="http://schemas.openxmlformats.org/spreadsheetml/2006/main" count="58" uniqueCount="52">
  <si>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</si>
  <si>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</si>
  <si>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</si>
  <si>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</si>
  <si>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</si>
  <si>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</si>
  <si>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</si>
  <si>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</si>
  <si>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</si>
  <si>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</si>
  <si>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</si>
  <si>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Schacht-Nr.</t>
  </si>
  <si>
    <t xml:space="preserve">D </t>
  </si>
  <si>
    <t>O.K. Deckel m.ü.M</t>
  </si>
  <si>
    <t>Anschlüsse</t>
  </si>
  <si>
    <t>Nennweite (mm)</t>
  </si>
  <si>
    <t>Auslauf</t>
  </si>
  <si>
    <t>Bemerkungen</t>
  </si>
  <si>
    <t>Nutztiefe</t>
  </si>
  <si>
    <t>u.K. Schacht  m.ü.M</t>
  </si>
  <si>
    <t>Einlauf 1</t>
  </si>
  <si>
    <t>Einlauf 2</t>
  </si>
  <si>
    <t>Einlauf 3</t>
  </si>
  <si>
    <t>Einlauf 4</t>
  </si>
  <si>
    <t>Einlauf 5</t>
  </si>
  <si>
    <t>Kote m.ü.M</t>
  </si>
  <si>
    <t xml:space="preserve">Winkel Grad [°] </t>
  </si>
  <si>
    <t>00</t>
  </si>
  <si>
    <t>X</t>
  </si>
  <si>
    <t>HS Höhe (mm)</t>
  </si>
  <si>
    <t>Sohle m.ü.M</t>
  </si>
  <si>
    <t>s</t>
  </si>
  <si>
    <t xml:space="preserve">Durchmesser mm: </t>
  </si>
  <si>
    <t>HD D-höhe (mm)</t>
  </si>
  <si>
    <t>HT Höhe (mm)</t>
  </si>
  <si>
    <t>Ha / He (mm)</t>
  </si>
  <si>
    <t>Ha / He + HD (mm)</t>
  </si>
  <si>
    <t>Lieferung LKW spezifikationen</t>
  </si>
  <si>
    <t>Lieferwerk</t>
  </si>
  <si>
    <t>auf Baustelle</t>
  </si>
  <si>
    <t>Lieferzeit</t>
  </si>
  <si>
    <t>Gehänge mitliefern</t>
  </si>
  <si>
    <t>Gehänge mit Kunde klären</t>
  </si>
  <si>
    <t>inkl. Schachtaufbau</t>
  </si>
  <si>
    <t>nur Schachtunterteil</t>
  </si>
  <si>
    <t>Werk STEINAG 20</t>
  </si>
  <si>
    <t>Höhe (mm) gem. Plan</t>
  </si>
  <si>
    <t>Schachtring h2</t>
  </si>
  <si>
    <t>DN1</t>
  </si>
  <si>
    <t>CREABETON September 2024/str</t>
  </si>
  <si>
    <t>C4001 / 11 friwa® -pump Pumpenschacht          m. Bohrung  inkl. TOK Dichtring
Bestellformular</t>
  </si>
  <si>
    <t xml:space="preserve">Unterteil h1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</si>
</sst>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0.0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Frutiger 47LightCn"/>
    </font>
    <font>
      <sz val="11"/>
      <name val="Frutiger 47LightCn"/>
    </font>
    <font>
      <sz val="6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12" xfId="0" applyFont="1" applyBorder="1"/>
    <xf numFmtId="0" fontId="3" fillId="0" borderId="7" xfId="0" applyFont="1" applyBorder="1"/>
    <xf numFmtId="0" fontId="3" fillId="0" borderId="3" xfId="0" applyFont="1" applyBorder="1"/>
    <xf numFmtId="0" fontId="5" fillId="0" borderId="0" xfId="0" applyFont="1"/>
    <xf numFmtId="0" fontId="8" fillId="0" borderId="0" xfId="0" applyFont="1"/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0" fontId="4" fillId="0" borderId="12" xfId="0" applyFont="1" applyBorder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1" fontId="5" fillId="0" borderId="0" xfId="0" applyNumberFormat="1" applyFont="1"/>
    <xf numFmtId="1" fontId="5" fillId="0" borderId="0" xfId="0" applyNumberFormat="1" applyFont="1" applyAlignment="1">
      <alignment vertical="center"/>
    </xf>
    <xf numFmtId="1" fontId="2" fillId="0" borderId="0" xfId="0" applyNumberFormat="1" applyFont="1"/>
    <xf numFmtId="1" fontId="3" fillId="0" borderId="0" xfId="0" applyNumberFormat="1" applyFont="1"/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" fontId="1" fillId="0" borderId="0" xfId="0" applyNumberFormat="1" applyFont="1"/>
    <xf numFmtId="0" fontId="3" fillId="0" borderId="6" xfId="0" applyFont="1" applyBorder="1"/>
    <xf numFmtId="0" fontId="6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1" fillId="0" borderId="3" xfId="0" applyFont="1" applyBorder="1"/>
    <xf numFmtId="2" fontId="2" fillId="0" borderId="0" xfId="0" applyNumberFormat="1" applyFont="1"/>
    <xf numFmtId="2" fontId="16" fillId="0" borderId="0" xfId="0" applyNumberFormat="1" applyFont="1"/>
    <xf numFmtId="0" fontId="14" fillId="0" borderId="0" xfId="0" applyFont="1" applyAlignment="1">
      <alignment vertical="top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2" xfId="0" applyFont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3" fillId="2" borderId="16" xfId="2" applyFill="1" applyBorder="1" applyAlignment="1" applyProtection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49" fontId="4" fillId="0" borderId="0" xfId="0" applyNumberFormat="1" applyFont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2" xfId="0" applyFont="1" applyFill="1" applyBorder="1"/>
    <xf numFmtId="0" fontId="6" fillId="2" borderId="10" xfId="0" applyFont="1" applyFill="1" applyBorder="1"/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0" fontId="4" fillId="2" borderId="2" xfId="2" applyNumberFormat="1" applyFont="1" applyFill="1" applyBorder="1" applyAlignment="1" applyProtection="1">
      <alignment horizontal="center" wrapText="1"/>
    </xf>
    <xf numFmtId="1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2" applyNumberFormat="1" applyFont="1" applyFill="1" applyBorder="1" applyAlignment="1">
      <alignment horizontal="center" wrapText="1"/>
    </xf>
    <xf numFmtId="0" fontId="3" fillId="0" borderId="8" xfId="0" applyFont="1" applyBorder="1"/>
    <xf numFmtId="49" fontId="4" fillId="0" borderId="5" xfId="2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4" fillId="2" borderId="5" xfId="2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3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/>
    <xf numFmtId="1" fontId="4" fillId="0" borderId="10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" fontId="6" fillId="2" borderId="5" xfId="0" applyNumberFormat="1" applyFont="1" applyFill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/>
    </xf>
    <xf numFmtId="1" fontId="0" fillId="0" borderId="2" xfId="0" applyNumberFormat="1" applyBorder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0" fontId="4" fillId="2" borderId="5" xfId="2" applyNumberFormat="1" applyFont="1" applyFill="1" applyBorder="1" applyAlignment="1" applyProtection="1">
      <alignment horizontal="center" wrapText="1"/>
    </xf>
    <xf numFmtId="1" fontId="6" fillId="2" borderId="2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/>
    <xf numFmtId="0" fontId="6" fillId="2" borderId="5" xfId="0" applyFont="1" applyFill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6350</xdr:rowOff>
    </xdr:from>
    <xdr:to>
      <xdr:col>35</xdr:col>
      <xdr:colOff>61774</xdr:colOff>
      <xdr:row>5</xdr:row>
      <xdr:rowOff>6350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DCF267-EB7C-DE7E-79AA-443D53A41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6350"/>
          <a:ext cx="6456224" cy="2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30</xdr:row>
          <xdr:rowOff>161925</xdr:rowOff>
        </xdr:from>
        <xdr:to>
          <xdr:col>25</xdr:col>
          <xdr:colOff>47625</xdr:colOff>
          <xdr:row>45</xdr:row>
          <xdr:rowOff>152400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123825</xdr:rowOff>
        </xdr:from>
        <xdr:to>
          <xdr:col>13</xdr:col>
          <xdr:colOff>95250</xdr:colOff>
          <xdr:row>46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ummaryBelow="0"/>
  </sheetPr>
  <dimension ref="A1:AI61"/>
  <sheetViews>
    <sheetView showGridLines="0" tabSelected="1" view="pageLayout" zoomScaleNormal="100" workbookViewId="0">
      <selection activeCell="AE35" sqref="AE35:AH35"/>
    </sheetView>
  </sheetViews>
  <sheetFormatPr baseColWidth="10" defaultColWidth="1.5703125" defaultRowHeight="12.75"/>
  <cols>
    <col min="1" max="35" width="2.5703125" style="1" customWidth="1"/>
    <col min="36" max="16384" width="1.5703125" style="1"/>
  </cols>
  <sheetData>
    <row r="1" spans="1:35" ht="4.3499999999999996" customHeight="1">
      <c r="A1" s="62"/>
      <c r="B1" s="61"/>
      <c r="C1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35" ht="4.3499999999999996" customHeight="1">
      <c r="A2" s="62"/>
      <c r="R2" s="53"/>
      <c r="S2" s="53"/>
      <c r="T2" s="60" t="str">
        <f>IF($Z$29="","",IF($Z$29=3000,0.2,IF($Z$29=2500,0.15,IF(Z29=2000,0.12,IF(Z29=1750,0.12,0.2)))))</f>
        <v/>
      </c>
      <c r="U2" s="26"/>
      <c r="V2" s="47">
        <v>50</v>
      </c>
      <c r="W2" s="47">
        <v>60</v>
      </c>
      <c r="X2" s="48">
        <v>75</v>
      </c>
      <c r="Y2" s="47">
        <v>90</v>
      </c>
      <c r="Z2" s="47">
        <v>110</v>
      </c>
      <c r="AA2" s="47">
        <v>125</v>
      </c>
      <c r="AB2" s="58">
        <v>160</v>
      </c>
      <c r="AC2" s="49">
        <v>200</v>
      </c>
      <c r="AD2" s="49">
        <v>225</v>
      </c>
      <c r="AE2" s="50">
        <v>250</v>
      </c>
      <c r="AF2" s="50">
        <v>300</v>
      </c>
      <c r="AG2" s="50">
        <v>350</v>
      </c>
      <c r="AH2" s="50">
        <v>400</v>
      </c>
      <c r="AI2" s="50">
        <v>500</v>
      </c>
    </row>
    <row r="3" spans="1:35" ht="4.3499999999999996" customHeight="1">
      <c r="A3" s="62"/>
      <c r="B3" s="1" t="str">
        <f>IF(OR($Z$29="",$W$44="Konus"),"",IF($Z$29&gt;=800,1,""))</f>
        <v/>
      </c>
      <c r="C3" s="1" t="str">
        <f>IF(OR($Z$29="",$W$44="Konus"),"",IF($Z$29&gt;=1250,2,""))</f>
        <v/>
      </c>
      <c r="D3" s="1" t="str">
        <f>IF(OR($Z$29="",$W$44="Konus"),"",IF($Z$29&gt;=1750,3,""))</f>
        <v/>
      </c>
      <c r="T3" s="1" t="str">
        <f>IF($Z$29="","DN auswählen",IF($Z$29&lt;=1500,1065,IF(AND($Z$29&lt;3000,$Z$29&gt;1500),690,IF($Z$29=3000,1250,""))))</f>
        <v>DN auswählen</v>
      </c>
      <c r="U3" s="1" t="str">
        <f>IF($Z$29="","DN auswählen",IF($Z$29&lt;=1500,1365,IF(AND($Z$29&lt;3000,$Z$29&gt;1500),1190,IF($Z$29=3000,"",""))))</f>
        <v>DN auswählen</v>
      </c>
      <c r="V3" s="1" t="str">
        <f>IF($Z$29="","DN auswählen",IF($Z$29&lt;=1500,"",IF(AND($Z$29&lt;3000,$Z$29&gt;1500),1650,IF($Z$29=3000,"",""))))</f>
        <v>DN auswählen</v>
      </c>
      <c r="AB3" s="1" t="s">
        <v>28</v>
      </c>
    </row>
    <row r="4" spans="1:35" ht="4.3499999999999996" customHeight="1">
      <c r="A4" s="62"/>
      <c r="B4" s="1" t="str">
        <f>IF($Z$29="","",IF($Z$29&gt;=800,600,""))</f>
        <v/>
      </c>
      <c r="C4" s="1" t="str">
        <f>IF(OR($Z$29="",$W$44="Konus",$W$46="zentrisch"),"",IF($Z$29&gt;=1500,700,""))</f>
        <v/>
      </c>
      <c r="D4" s="1" t="str">
        <f>IF(AND(Z29=1250,AG44=""),"",IF($Z$29&gt;=1000,800,""))</f>
        <v/>
      </c>
      <c r="H4" s="62"/>
      <c r="I4" s="1" t="str">
        <f>IF(OR($W$44="Konus",$AG$44=1),"",IF($Z$29&gt;=1250,600,""))</f>
        <v/>
      </c>
      <c r="J4" s="1" t="str">
        <f>IF(OR($AG$44=1,$Z$29="",$W$44="Konus",$W$46="zentrisch"),"",IF($Z$29&gt;=1500,700,""))</f>
        <v/>
      </c>
      <c r="K4" s="1" t="str">
        <f>IF(OR($AG$44=1,$Z$29="",$W$44="Konus",$W$46="zentrisch"),"",IF($Z$29&gt;=1500,800,""))</f>
        <v/>
      </c>
      <c r="M4" s="62"/>
      <c r="N4" s="1" t="str">
        <f>IF($AG$44&lt;3,"",IF($Z$29&gt;=800,600,""))</f>
        <v/>
      </c>
      <c r="O4" s="1" t="str">
        <f>IF(OR($AG$44&lt;3,$Z$29="",$W$44="Konus",$W$46="zentrisch"),"",IF($Z$29&gt;=1500,700,""))</f>
        <v/>
      </c>
      <c r="P4" s="1" t="str">
        <f>IF(OR($AG$44&lt;3,$Z$29="",$W$44="Konus",$W$46="zentrisch"),"",IF($Z$29&gt;=1500,800,""))</f>
        <v/>
      </c>
      <c r="T4" s="1" t="str">
        <f>IF($Z$29="","",IF($Z$29&lt;=2500,180,200))</f>
        <v/>
      </c>
      <c r="V4" s="1" t="str">
        <f>IF($Z$29="","",IF($Z$29&lt;1750,530,""))</f>
        <v/>
      </c>
    </row>
    <row r="5" spans="1:35" ht="4.3499999999999996" customHeight="1">
      <c r="A5" s="83"/>
      <c r="B5" s="83" t="str">
        <f>IF($Z$29="","","exzentrisch")</f>
        <v/>
      </c>
      <c r="C5" s="83" t="str">
        <f>IF(OR(W44="Konus",AG44&gt;0),"","zentisch")</f>
        <v>zentisch</v>
      </c>
      <c r="D5" s="83"/>
      <c r="E5" s="83"/>
      <c r="F5" s="83"/>
      <c r="G5" s="27"/>
      <c r="H5" s="28"/>
      <c r="I5" s="27"/>
      <c r="J5" s="28"/>
      <c r="K5" s="27"/>
      <c r="L5" s="28"/>
      <c r="M5" s="27"/>
      <c r="N5" s="28"/>
      <c r="O5" s="27"/>
      <c r="P5" s="28"/>
      <c r="Q5" s="28"/>
      <c r="R5" s="27"/>
      <c r="S5" s="28"/>
      <c r="T5" s="27"/>
      <c r="U5" s="28"/>
      <c r="V5" s="27"/>
      <c r="W5" s="28"/>
      <c r="X5" s="27"/>
      <c r="Y5" s="28"/>
      <c r="Z5" s="27"/>
      <c r="AA5" s="28"/>
      <c r="AB5" s="27"/>
      <c r="AC5" s="28"/>
      <c r="AD5" s="27"/>
      <c r="AE5" s="28"/>
      <c r="AF5" s="27"/>
      <c r="AG5" s="28"/>
      <c r="AH5" s="27"/>
      <c r="AI5" s="28"/>
    </row>
    <row r="6" spans="1:35" s="29" customFormat="1" ht="13.5" customHeight="1">
      <c r="A6" s="117" t="s">
        <v>50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</row>
    <row r="7" spans="1:35" s="29" customFormat="1" ht="13.5" customHeight="1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</row>
    <row r="8" spans="1:35" ht="13.5" customHeight="1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</row>
    <row r="9" spans="1:35" s="42" customFormat="1" ht="17.100000000000001" customHeight="1">
      <c r="A9" s="37" t="s">
        <v>0</v>
      </c>
      <c r="B9" s="38"/>
      <c r="C9" s="38"/>
      <c r="D9" s="38"/>
      <c r="E9" s="38"/>
      <c r="F9" s="39" t="s">
        <v>5</v>
      </c>
      <c r="G9" s="40"/>
      <c r="H9" s="40"/>
      <c r="I9" s="40"/>
      <c r="J9" s="119"/>
      <c r="K9" s="105"/>
      <c r="L9" s="105"/>
      <c r="M9" s="105"/>
      <c r="N9" s="105"/>
      <c r="O9" s="105"/>
      <c r="P9" s="120"/>
      <c r="Q9" s="66"/>
      <c r="R9" s="121" t="s">
        <v>6</v>
      </c>
      <c r="S9" s="122"/>
      <c r="T9" s="122"/>
      <c r="U9" s="122"/>
      <c r="V9" s="122"/>
      <c r="W9" s="122"/>
      <c r="X9" s="122"/>
      <c r="Y9" s="122"/>
      <c r="Z9" s="123"/>
      <c r="AA9" s="124" t="s">
        <v>7</v>
      </c>
      <c r="AB9" s="125"/>
      <c r="AC9" s="125"/>
      <c r="AD9" s="126"/>
      <c r="AE9" s="126"/>
      <c r="AF9" s="126"/>
      <c r="AG9" s="126"/>
      <c r="AH9" s="126"/>
      <c r="AI9" s="127"/>
    </row>
    <row r="10" spans="1:35" s="42" customFormat="1" ht="17.100000000000001" customHeight="1">
      <c r="A10" s="128"/>
      <c r="B10" s="129"/>
      <c r="C10" s="129"/>
      <c r="D10" s="129"/>
      <c r="E10" s="129"/>
      <c r="F10" s="129"/>
      <c r="G10" s="129"/>
      <c r="H10" s="129"/>
      <c r="I10" s="130"/>
      <c r="J10" s="130"/>
      <c r="K10" s="130"/>
      <c r="L10" s="130"/>
      <c r="M10" s="130"/>
      <c r="N10" s="130"/>
      <c r="O10" s="130"/>
      <c r="P10" s="131"/>
      <c r="Q10" s="41"/>
      <c r="R10" s="128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3"/>
    </row>
    <row r="11" spans="1:35" s="42" customFormat="1" ht="17.100000000000001" customHeight="1">
      <c r="A11" s="128"/>
      <c r="B11" s="129"/>
      <c r="C11" s="129"/>
      <c r="D11" s="129"/>
      <c r="E11" s="129"/>
      <c r="F11" s="129"/>
      <c r="G11" s="129"/>
      <c r="H11" s="129"/>
      <c r="I11" s="130"/>
      <c r="J11" s="130"/>
      <c r="K11" s="130"/>
      <c r="L11" s="130"/>
      <c r="M11" s="130"/>
      <c r="N11" s="130"/>
      <c r="O11" s="130"/>
      <c r="P11" s="131"/>
      <c r="Q11" s="2"/>
      <c r="R11" s="134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6"/>
    </row>
    <row r="12" spans="1:35" s="42" customFormat="1" ht="17.100000000000001" customHeight="1">
      <c r="A12" s="128"/>
      <c r="B12" s="129"/>
      <c r="C12" s="129"/>
      <c r="D12" s="129"/>
      <c r="E12" s="129"/>
      <c r="F12" s="129"/>
      <c r="G12" s="129"/>
      <c r="H12" s="129"/>
      <c r="I12" s="130"/>
      <c r="J12" s="130"/>
      <c r="K12" s="130"/>
      <c r="L12" s="130"/>
      <c r="M12" s="130"/>
      <c r="N12" s="130"/>
      <c r="O12" s="130"/>
      <c r="P12" s="131"/>
      <c r="Q12" s="2"/>
      <c r="R12" s="137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9"/>
    </row>
    <row r="13" spans="1:35" s="42" customFormat="1" ht="17.100000000000001" customHeight="1">
      <c r="A13" s="140" t="s">
        <v>1</v>
      </c>
      <c r="B13" s="141"/>
      <c r="C13" s="141"/>
      <c r="D13" s="141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9"/>
      <c r="Q13" s="2" t="s">
        <v>8</v>
      </c>
      <c r="R13" s="140" t="s">
        <v>1</v>
      </c>
      <c r="S13" s="141"/>
      <c r="T13" s="141"/>
      <c r="U13" s="141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9"/>
    </row>
    <row r="14" spans="1:35" s="42" customFormat="1" ht="17.100000000000001" customHeight="1">
      <c r="A14" s="152" t="s">
        <v>2</v>
      </c>
      <c r="B14" s="108"/>
      <c r="C14" s="108"/>
      <c r="D14" s="108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1"/>
      <c r="Q14" s="2"/>
      <c r="R14" s="152" t="s">
        <v>2</v>
      </c>
      <c r="S14" s="108"/>
      <c r="T14" s="108"/>
      <c r="U14" s="10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9"/>
    </row>
    <row r="15" spans="1:35" s="42" customFormat="1" ht="17.100000000000001" customHeight="1" thickBot="1">
      <c r="A15" s="84" t="s">
        <v>3</v>
      </c>
      <c r="B15" s="85"/>
      <c r="C15" s="85"/>
      <c r="D15" s="85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7"/>
      <c r="Q15" s="67"/>
      <c r="R15" s="84" t="s">
        <v>3</v>
      </c>
      <c r="S15" s="85"/>
      <c r="T15" s="85"/>
      <c r="U15" s="85"/>
      <c r="V15" s="88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7"/>
    </row>
    <row r="16" spans="1:35" s="43" customFormat="1" ht="15.6" customHeight="1" thickTop="1">
      <c r="A16" s="89" t="s">
        <v>4</v>
      </c>
      <c r="B16" s="90"/>
      <c r="C16" s="90"/>
      <c r="D16" s="90"/>
      <c r="E16" s="90"/>
      <c r="F16" s="90"/>
      <c r="G16" s="91"/>
      <c r="H16" s="92"/>
      <c r="I16" s="92"/>
      <c r="J16" s="92"/>
      <c r="K16" s="92"/>
      <c r="L16" s="92"/>
      <c r="M16" s="92"/>
      <c r="N16" s="92"/>
      <c r="O16" s="92"/>
      <c r="P16" s="92"/>
      <c r="Q16" s="5"/>
      <c r="R16" s="90" t="s">
        <v>9</v>
      </c>
      <c r="S16" s="93"/>
      <c r="T16" s="93"/>
      <c r="U16" s="93"/>
      <c r="V16" s="93"/>
      <c r="W16" s="93"/>
      <c r="X16" s="91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4"/>
    </row>
    <row r="17" spans="1:35" s="43" customFormat="1" ht="2.1" customHeight="1">
      <c r="A17" s="4"/>
      <c r="B17" s="41"/>
      <c r="C17" s="41"/>
      <c r="D17" s="41"/>
      <c r="E17" s="41"/>
      <c r="F17" s="41"/>
      <c r="G17" s="5"/>
      <c r="H17" s="41"/>
      <c r="I17" s="41"/>
      <c r="J17" s="41"/>
      <c r="K17" s="41"/>
      <c r="L17" s="41"/>
      <c r="M17" s="41"/>
      <c r="N17" s="41"/>
      <c r="O17" s="41"/>
      <c r="P17" s="41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41"/>
      <c r="AC17" s="41"/>
      <c r="AD17" s="41"/>
      <c r="AE17" s="41"/>
      <c r="AF17" s="41"/>
      <c r="AG17" s="41"/>
      <c r="AH17" s="2"/>
      <c r="AI17" s="6"/>
    </row>
    <row r="18" spans="1:35" s="43" customFormat="1" ht="15.6" customHeight="1">
      <c r="A18" s="7"/>
      <c r="B18" s="93" t="s">
        <v>37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5"/>
      <c r="R18" s="102" t="s">
        <v>38</v>
      </c>
      <c r="S18" s="103"/>
      <c r="T18" s="103"/>
      <c r="U18" s="103"/>
      <c r="V18" s="103"/>
      <c r="W18" s="103"/>
      <c r="X18" s="104" t="s">
        <v>45</v>
      </c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63"/>
    </row>
    <row r="19" spans="1:35" s="43" customFormat="1" ht="2.1" customHeight="1">
      <c r="A19" s="4"/>
      <c r="B19" s="41"/>
      <c r="C19" s="41"/>
      <c r="D19" s="41"/>
      <c r="E19" s="41"/>
      <c r="F19" s="41"/>
      <c r="G19" s="5"/>
      <c r="H19" s="41"/>
      <c r="I19" s="41"/>
      <c r="J19" s="41"/>
      <c r="K19" s="41"/>
      <c r="L19" s="41"/>
      <c r="M19" s="41"/>
      <c r="N19" s="41"/>
      <c r="O19" s="41"/>
      <c r="P19" s="41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41"/>
      <c r="AC19" s="41"/>
      <c r="AD19" s="41"/>
      <c r="AE19" s="41"/>
      <c r="AF19" s="41"/>
      <c r="AG19" s="41"/>
      <c r="AH19" s="2"/>
      <c r="AI19" s="6"/>
    </row>
    <row r="20" spans="1:35" s="43" customFormat="1" ht="15.6" customHeight="1">
      <c r="A20" s="7"/>
      <c r="B20" s="41" t="s">
        <v>37</v>
      </c>
      <c r="C20" s="5"/>
      <c r="D20" s="41"/>
      <c r="E20" s="41" t="s">
        <v>39</v>
      </c>
      <c r="F20" s="41"/>
      <c r="G20" s="41"/>
      <c r="H20" s="41"/>
      <c r="I20" s="41"/>
      <c r="J20" s="106"/>
      <c r="K20" s="107"/>
      <c r="M20" s="41"/>
      <c r="N20" s="41"/>
      <c r="P20" s="5"/>
      <c r="Q20" s="5"/>
      <c r="R20" s="108" t="s">
        <v>40</v>
      </c>
      <c r="S20" s="103"/>
      <c r="T20" s="103"/>
      <c r="U20" s="103"/>
      <c r="V20" s="103"/>
      <c r="W20" s="103"/>
      <c r="X20" s="103"/>
      <c r="Y20" s="103"/>
      <c r="Z20" s="69"/>
      <c r="AB20" s="72" t="s">
        <v>41</v>
      </c>
      <c r="AD20" s="41"/>
      <c r="AE20" s="41"/>
      <c r="AF20" s="41"/>
      <c r="AG20" s="5"/>
      <c r="AH20" s="2"/>
      <c r="AI20" s="6"/>
    </row>
    <row r="21" spans="1:35" s="43" customFormat="1" ht="2.1" customHeight="1">
      <c r="A21" s="70"/>
      <c r="B21" s="5"/>
      <c r="C21" s="5"/>
      <c r="D21" s="41"/>
      <c r="E21" s="41"/>
      <c r="F21" s="41"/>
      <c r="G21" s="41"/>
      <c r="H21" s="41"/>
      <c r="I21" s="41"/>
      <c r="J21" s="71"/>
      <c r="K21" s="41"/>
      <c r="L21" s="41"/>
      <c r="M21" s="41"/>
      <c r="N21" s="5"/>
      <c r="O21" s="5"/>
      <c r="P21" s="5"/>
      <c r="Q21" s="5"/>
      <c r="R21" s="71"/>
      <c r="S21" s="41"/>
      <c r="T21" s="41"/>
      <c r="U21" s="41"/>
      <c r="V21" s="5"/>
      <c r="W21" s="5"/>
      <c r="X21" s="5"/>
      <c r="Y21" s="5"/>
      <c r="Z21" s="71"/>
      <c r="AB21" s="41"/>
      <c r="AD21" s="41"/>
      <c r="AE21" s="5"/>
      <c r="AF21" s="5"/>
      <c r="AG21" s="5"/>
      <c r="AH21" s="2"/>
      <c r="AI21" s="6"/>
    </row>
    <row r="22" spans="1:35" s="43" customFormat="1" ht="15.6" customHeight="1">
      <c r="A22" s="10"/>
      <c r="B22" s="41" t="str">
        <f>IF(J20="nein","","LKW spezifikationen")</f>
        <v>LKW spezifikationen</v>
      </c>
      <c r="I22" s="41"/>
      <c r="J22" s="106"/>
      <c r="K22" s="100"/>
      <c r="L22" s="41" t="s">
        <v>10</v>
      </c>
      <c r="M22" s="41"/>
      <c r="N22" s="41"/>
      <c r="O22" s="41"/>
      <c r="P22" s="5"/>
      <c r="Q22" s="5"/>
      <c r="R22" s="109"/>
      <c r="S22" s="110"/>
      <c r="T22" s="110"/>
      <c r="U22" s="110"/>
      <c r="V22" s="110"/>
      <c r="W22" s="111"/>
      <c r="X22" s="68"/>
      <c r="Y22" s="68"/>
      <c r="Z22" s="69"/>
      <c r="AB22" s="72" t="s">
        <v>42</v>
      </c>
      <c r="AD22" s="41"/>
      <c r="AE22" s="41"/>
      <c r="AF22" s="41"/>
      <c r="AG22" s="5"/>
      <c r="AH22" s="2"/>
      <c r="AI22" s="6"/>
    </row>
    <row r="23" spans="1:35" s="43" customFormat="1" ht="2.1" customHeight="1">
      <c r="A23" s="10"/>
      <c r="B23" s="35"/>
      <c r="C23" s="5"/>
      <c r="D23" s="41"/>
      <c r="E23" s="41"/>
      <c r="F23" s="41"/>
      <c r="G23" s="41"/>
      <c r="H23" s="41"/>
      <c r="I23" s="41"/>
      <c r="J23" s="71"/>
      <c r="K23" s="41"/>
      <c r="L23" s="41"/>
      <c r="M23" s="41"/>
      <c r="N23" s="41"/>
      <c r="O23" s="41"/>
      <c r="P23" s="5"/>
      <c r="Q23" s="5"/>
      <c r="R23" s="71"/>
      <c r="S23" s="41"/>
      <c r="T23" s="41"/>
      <c r="U23" s="41"/>
      <c r="V23" s="41"/>
      <c r="W23" s="41"/>
      <c r="X23" s="5"/>
      <c r="Y23" s="5"/>
      <c r="Z23" s="71"/>
      <c r="AB23" s="41"/>
      <c r="AD23" s="41"/>
      <c r="AE23" s="41"/>
      <c r="AF23" s="41"/>
      <c r="AG23" s="5"/>
      <c r="AH23" s="2"/>
      <c r="AI23" s="6"/>
    </row>
    <row r="24" spans="1:35" s="43" customFormat="1" ht="15.6" customHeight="1">
      <c r="A24" s="10"/>
      <c r="B24" s="95"/>
      <c r="C24" s="96"/>
      <c r="D24" s="96"/>
      <c r="E24" s="96"/>
      <c r="F24" s="96"/>
      <c r="G24" s="96"/>
      <c r="H24" s="97"/>
      <c r="I24" s="41"/>
      <c r="J24" s="72" t="str">
        <f>IF(J20="nein","abgeholt: in welchem Werk","")</f>
        <v/>
      </c>
      <c r="K24" s="41"/>
      <c r="M24" s="41"/>
      <c r="N24" s="41"/>
      <c r="O24" s="73"/>
      <c r="P24" s="41"/>
      <c r="Q24" s="41"/>
      <c r="R24" s="43" t="str">
        <f>IF(R22="Fixzeit Toleranz 30 Min.","Zeit","")</f>
        <v/>
      </c>
      <c r="S24" s="41"/>
      <c r="U24" s="112"/>
      <c r="V24" s="113"/>
      <c r="W24" s="114"/>
      <c r="X24" s="41"/>
      <c r="Z24" s="69"/>
      <c r="AB24" s="72" t="s">
        <v>43</v>
      </c>
      <c r="AD24" s="41"/>
      <c r="AE24" s="41"/>
      <c r="AF24" s="41"/>
      <c r="AG24" s="41"/>
      <c r="AH24" s="2"/>
      <c r="AI24" s="6"/>
    </row>
    <row r="25" spans="1:35" s="43" customFormat="1" ht="2.1" customHeight="1">
      <c r="A25" s="10"/>
      <c r="B25" s="35"/>
      <c r="C25" s="5"/>
      <c r="D25" s="41"/>
      <c r="E25" s="41"/>
      <c r="F25" s="41"/>
      <c r="G25" s="41"/>
      <c r="H25" s="41"/>
      <c r="I25" s="41"/>
      <c r="J25" s="71"/>
      <c r="K25" s="41"/>
      <c r="L25" s="41"/>
      <c r="M25" s="41"/>
      <c r="N25" s="41"/>
      <c r="O25" s="41"/>
      <c r="P25" s="41"/>
      <c r="Q25" s="41"/>
      <c r="R25" s="71"/>
      <c r="S25" s="41"/>
      <c r="T25" s="41"/>
      <c r="U25" s="41"/>
      <c r="V25" s="41"/>
      <c r="W25" s="41"/>
      <c r="X25" s="41"/>
      <c r="Y25" s="41"/>
      <c r="Z25" s="71"/>
      <c r="AB25" s="41"/>
      <c r="AD25" s="41"/>
      <c r="AE25" s="41"/>
      <c r="AF25" s="41"/>
      <c r="AG25" s="41"/>
      <c r="AH25" s="2"/>
      <c r="AI25" s="6"/>
    </row>
    <row r="26" spans="1:35" s="43" customFormat="1" ht="15.6" customHeight="1">
      <c r="A26" s="10"/>
      <c r="B26" s="95"/>
      <c r="C26" s="96"/>
      <c r="D26" s="96"/>
      <c r="E26" s="96"/>
      <c r="F26" s="96"/>
      <c r="G26" s="96"/>
      <c r="H26" s="97"/>
      <c r="I26" s="41"/>
      <c r="J26" s="98"/>
      <c r="K26" s="99"/>
      <c r="L26" s="99"/>
      <c r="M26" s="99"/>
      <c r="N26" s="99"/>
      <c r="O26" s="99"/>
      <c r="P26" s="100"/>
      <c r="Q26" s="41"/>
      <c r="R26" s="71"/>
      <c r="S26" s="41"/>
      <c r="T26" s="41"/>
      <c r="U26" s="74"/>
      <c r="V26" s="74"/>
      <c r="W26" s="74"/>
      <c r="X26" s="74"/>
      <c r="Y26" s="74"/>
      <c r="Z26" s="69"/>
      <c r="AB26" s="72" t="s">
        <v>44</v>
      </c>
      <c r="AD26" s="75"/>
      <c r="AE26" s="75"/>
      <c r="AF26" s="75"/>
      <c r="AG26" s="75"/>
      <c r="AH26" s="75"/>
      <c r="AI26" s="6"/>
    </row>
    <row r="27" spans="1:35" s="43" customFormat="1" ht="1.7" customHeight="1">
      <c r="A27" s="76"/>
      <c r="B27" s="77"/>
      <c r="C27" s="5"/>
      <c r="D27" s="5"/>
      <c r="E27" s="5"/>
      <c r="F27" s="5"/>
      <c r="G27" s="5"/>
      <c r="H27" s="5"/>
      <c r="I27" s="77"/>
      <c r="J27" s="77"/>
      <c r="K27" s="5"/>
      <c r="L27" s="46"/>
      <c r="M27" s="46"/>
      <c r="N27" s="46"/>
      <c r="O27" s="46"/>
      <c r="P27" s="46"/>
      <c r="Q27" s="46"/>
      <c r="R27" s="77"/>
      <c r="S27" s="77"/>
      <c r="T27" s="5"/>
      <c r="U27" s="46"/>
      <c r="V27" s="46"/>
      <c r="W27" s="46"/>
      <c r="X27" s="46"/>
      <c r="Y27" s="46"/>
      <c r="Z27" s="46"/>
      <c r="AA27" s="46"/>
      <c r="AB27" s="77"/>
      <c r="AC27" s="77"/>
      <c r="AD27" s="5"/>
      <c r="AE27" s="46"/>
      <c r="AF27" s="46"/>
      <c r="AG27" s="46"/>
      <c r="AH27" s="46"/>
      <c r="AI27" s="78"/>
    </row>
    <row r="28" spans="1:35" s="8" customFormat="1" ht="1.35" customHeight="1">
      <c r="A28" s="33"/>
      <c r="B28" s="33"/>
      <c r="C28" s="34"/>
      <c r="D28" s="34"/>
      <c r="E28" s="34"/>
      <c r="F28" s="34"/>
      <c r="G28" s="34"/>
      <c r="H28" s="34"/>
      <c r="I28" s="33"/>
      <c r="J28" s="33"/>
      <c r="K28" s="21"/>
      <c r="L28" s="21"/>
      <c r="M28" s="21"/>
      <c r="N28" s="21"/>
      <c r="O28" s="21"/>
      <c r="P28" s="21"/>
      <c r="Q28" s="21"/>
      <c r="R28" s="33"/>
      <c r="S28" s="33"/>
      <c r="T28" s="21"/>
      <c r="U28" s="21"/>
      <c r="V28" s="21"/>
      <c r="W28" s="21"/>
      <c r="X28" s="21"/>
      <c r="Y28" s="21"/>
      <c r="Z28" s="21"/>
      <c r="AA28" s="21"/>
      <c r="AB28" s="33"/>
      <c r="AC28" s="33"/>
      <c r="AD28" s="21"/>
      <c r="AE28" s="21"/>
      <c r="AF28" s="21"/>
      <c r="AG28" s="21"/>
      <c r="AH28" s="21"/>
      <c r="AI28" s="54"/>
    </row>
    <row r="29" spans="1:35" s="8" customFormat="1" ht="15.6" customHeight="1">
      <c r="A29" s="12" t="s">
        <v>11</v>
      </c>
      <c r="B29" s="22"/>
      <c r="C29" s="22"/>
      <c r="D29" s="22"/>
      <c r="E29" s="22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3"/>
      <c r="R29" s="38" t="s">
        <v>32</v>
      </c>
      <c r="S29" s="3"/>
      <c r="T29" s="3"/>
      <c r="U29" s="3"/>
      <c r="V29" s="3"/>
      <c r="W29" s="3"/>
      <c r="X29" s="3"/>
      <c r="Y29" s="3"/>
      <c r="Z29" s="119"/>
      <c r="AA29" s="119"/>
      <c r="AB29" s="119"/>
      <c r="AC29" s="119"/>
      <c r="AD29" s="119"/>
      <c r="AE29" s="119"/>
      <c r="AF29" s="119"/>
      <c r="AG29" s="119"/>
      <c r="AH29" s="119"/>
      <c r="AI29" s="36"/>
    </row>
    <row r="30" spans="1:35" s="8" customFormat="1" ht="15.6" customHeight="1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5"/>
      <c r="Q30" s="5"/>
      <c r="R30" s="5"/>
      <c r="S30" s="5"/>
      <c r="U30" s="5"/>
      <c r="V30" s="5"/>
      <c r="X30" s="15" t="s">
        <v>13</v>
      </c>
      <c r="Y30" s="43"/>
      <c r="Z30" s="15"/>
      <c r="AA30" s="15"/>
      <c r="AB30" s="15"/>
      <c r="AC30" s="15"/>
      <c r="AD30" s="44" t="s">
        <v>12</v>
      </c>
      <c r="AE30" s="182"/>
      <c r="AF30" s="183"/>
      <c r="AG30" s="183"/>
      <c r="AH30" s="183"/>
      <c r="AI30" s="184"/>
    </row>
    <row r="31" spans="1:35" s="8" customFormat="1" ht="15.6" customHeight="1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1"/>
      <c r="R31" s="1"/>
      <c r="S31" s="1"/>
      <c r="T31" s="1"/>
      <c r="U31" s="1"/>
      <c r="V31" s="1"/>
      <c r="X31" s="43"/>
      <c r="Y31" s="15" t="s">
        <v>30</v>
      </c>
      <c r="Z31" s="5"/>
      <c r="AA31" s="5"/>
      <c r="AB31" s="5"/>
      <c r="AC31" s="5"/>
      <c r="AD31" s="45" t="s">
        <v>31</v>
      </c>
      <c r="AE31" s="182"/>
      <c r="AF31" s="183"/>
      <c r="AG31" s="183"/>
      <c r="AH31" s="183"/>
      <c r="AI31" s="184"/>
    </row>
    <row r="32" spans="1:35" s="8" customFormat="1" ht="15.6" customHeight="1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X32" s="43"/>
      <c r="Y32" s="15" t="s">
        <v>46</v>
      </c>
      <c r="AA32" s="46"/>
      <c r="AB32" s="46"/>
      <c r="AC32" s="46"/>
      <c r="AD32" s="45"/>
      <c r="AE32" s="185" t="str">
        <f>IF(AE30="","",SUM((AE30-AE31))*1000)</f>
        <v/>
      </c>
      <c r="AF32" s="186"/>
      <c r="AG32" s="186"/>
      <c r="AH32" s="186"/>
      <c r="AI32" s="187"/>
    </row>
    <row r="33" spans="1:35" s="8" customFormat="1" ht="15.6" customHeight="1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 t="s">
        <v>8</v>
      </c>
      <c r="V33" s="1"/>
      <c r="X33" s="15"/>
      <c r="Z33" s="15" t="s">
        <v>51</v>
      </c>
      <c r="AC33" s="24"/>
      <c r="AD33" s="9"/>
      <c r="AE33" s="181"/>
      <c r="AF33" s="164"/>
      <c r="AG33" s="164"/>
      <c r="AH33" s="164"/>
      <c r="AI33" s="52"/>
    </row>
    <row r="34" spans="1:35" s="8" customFormat="1" ht="15.6" customHeight="1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Z34" s="15" t="s">
        <v>47</v>
      </c>
      <c r="AD34" s="9"/>
      <c r="AE34" s="162"/>
      <c r="AF34" s="189"/>
      <c r="AG34" s="189"/>
      <c r="AH34" s="189"/>
      <c r="AI34" s="52"/>
    </row>
    <row r="35" spans="1:35" s="8" customFormat="1" ht="15.6" customHeight="1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Z35" s="15" t="s">
        <v>47</v>
      </c>
      <c r="AE35" s="162"/>
      <c r="AF35" s="189"/>
      <c r="AG35" s="189"/>
      <c r="AH35" s="189"/>
      <c r="AI35" s="51"/>
    </row>
    <row r="36" spans="1:35" s="8" customFormat="1" ht="15.6" customHeight="1">
      <c r="A36" s="1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Z36" s="15" t="str">
        <f>IF($Z$29="","","Abdeckplatte h3")</f>
        <v/>
      </c>
      <c r="AE36" s="188"/>
      <c r="AF36" s="188"/>
      <c r="AG36" s="188"/>
      <c r="AH36" s="188"/>
      <c r="AI36" s="51"/>
    </row>
    <row r="37" spans="1:35" s="8" customFormat="1" ht="15.6" customHeight="1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55"/>
      <c r="T37" s="156"/>
      <c r="U37" s="156"/>
      <c r="V37" s="156"/>
      <c r="Z37" s="15" t="str">
        <f>IF(Z29&gt;1500,"","Konus h3")</f>
        <v>Konus h3</v>
      </c>
      <c r="AD37" s="14"/>
      <c r="AE37" s="162"/>
      <c r="AF37" s="162"/>
      <c r="AG37" s="162"/>
      <c r="AH37" s="162"/>
      <c r="AI37" s="52"/>
    </row>
    <row r="38" spans="1:35" s="8" customFormat="1" ht="15.6" customHeight="1">
      <c r="A38" s="1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Z38" s="15" t="s">
        <v>29</v>
      </c>
      <c r="AD38" s="1"/>
      <c r="AE38" s="163" t="str">
        <f>IF($AE$33="","",$AE$33+AE34+AE35+AE36+AE37)</f>
        <v/>
      </c>
      <c r="AF38" s="164"/>
      <c r="AG38" s="164"/>
      <c r="AH38" s="164"/>
      <c r="AI38" s="55"/>
    </row>
    <row r="39" spans="1:35" s="8" customFormat="1" ht="15.6" customHeight="1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Z39" s="15" t="s">
        <v>33</v>
      </c>
      <c r="AD39" s="1"/>
      <c r="AE39" s="160"/>
      <c r="AF39" s="161"/>
      <c r="AG39" s="161"/>
      <c r="AH39" s="161"/>
      <c r="AI39" s="52"/>
    </row>
    <row r="40" spans="1:35" s="8" customFormat="1" ht="15.6" customHeight="1">
      <c r="A40" s="1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7"/>
      <c r="Q40" s="80"/>
      <c r="R40" s="80"/>
      <c r="U40" s="165"/>
      <c r="V40" s="101"/>
      <c r="W40" s="101"/>
      <c r="Z40" s="15" t="s">
        <v>34</v>
      </c>
      <c r="AD40" s="9"/>
      <c r="AE40" s="177" t="str">
        <f>IF(AE33="","",(SUM(AE38+AE39)))</f>
        <v/>
      </c>
      <c r="AF40" s="161"/>
      <c r="AG40" s="161"/>
      <c r="AH40" s="161"/>
      <c r="AI40" s="55"/>
    </row>
    <row r="41" spans="1:35" s="8" customFormat="1" ht="15.6" customHeight="1">
      <c r="A41" s="1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6"/>
      <c r="Q41" s="167"/>
      <c r="R41" s="167"/>
      <c r="S41" s="167"/>
      <c r="T41" s="167"/>
      <c r="Z41" s="169" t="s">
        <v>19</v>
      </c>
      <c r="AA41" s="170"/>
      <c r="AB41" s="170"/>
      <c r="AC41" s="170"/>
      <c r="AD41" s="170"/>
      <c r="AE41" s="178" t="str">
        <f>IF(AE38="","",(AE30-(AE40)/1000))</f>
        <v/>
      </c>
      <c r="AF41" s="178"/>
      <c r="AG41" s="178"/>
      <c r="AH41" s="178"/>
      <c r="AI41" s="56"/>
    </row>
    <row r="42" spans="1:35" s="8" customFormat="1" ht="15.6" customHeight="1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67"/>
      <c r="Q42" s="167"/>
      <c r="R42" s="167"/>
      <c r="S42" s="167"/>
      <c r="T42" s="167"/>
      <c r="U42" s="168"/>
      <c r="V42" s="101"/>
      <c r="W42" s="101"/>
      <c r="X42" s="101"/>
      <c r="Y42"/>
      <c r="Z42" s="170"/>
      <c r="AA42" s="170"/>
      <c r="AB42" s="170"/>
      <c r="AC42" s="170"/>
      <c r="AD42" s="170"/>
      <c r="AE42" s="179"/>
      <c r="AF42" s="179"/>
      <c r="AG42" s="179"/>
      <c r="AH42" s="179"/>
      <c r="AI42" s="57"/>
    </row>
    <row r="43" spans="1:35" s="8" customFormat="1" ht="15.6" customHeight="1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74"/>
      <c r="Q43" s="74"/>
      <c r="R43" s="74"/>
      <c r="S43" s="74"/>
      <c r="T43" s="74"/>
      <c r="U43" s="79"/>
      <c r="V43"/>
      <c r="W43"/>
      <c r="X43"/>
      <c r="Y43"/>
      <c r="AA43" s="64"/>
      <c r="AB43" s="64"/>
      <c r="AC43" s="64"/>
      <c r="AD43" s="64"/>
      <c r="AE43" s="65"/>
      <c r="AF43" s="65"/>
      <c r="AG43" s="65"/>
      <c r="AH43" s="65"/>
      <c r="AI43" s="56"/>
    </row>
    <row r="44" spans="1:35" s="8" customFormat="1" ht="15.6" customHeight="1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74"/>
      <c r="Q44" s="74"/>
      <c r="R44" s="74"/>
      <c r="S44" s="74"/>
      <c r="T44" s="74"/>
      <c r="U44" s="79"/>
      <c r="V44"/>
      <c r="W44" s="41" t="str">
        <f>IF(AND($AE$36&gt;0,$AE$37&gt;0),"Konus oder Abdeckplatte",IF($AE$36&gt;0,"Abdeckplatte",IF($AE$37&gt;0,"Konus","")))</f>
        <v/>
      </c>
      <c r="Y44"/>
      <c r="AA44" s="75"/>
      <c r="AB44" s="74" t="str">
        <f>IF($W$44="Abdeckplatte","Anzahl Einstieg","")</f>
        <v/>
      </c>
      <c r="AE44" s="75"/>
      <c r="AF44" s="75"/>
      <c r="AG44" s="171"/>
      <c r="AH44" s="172"/>
      <c r="AI44" s="56"/>
    </row>
    <row r="45" spans="1:35" s="8" customFormat="1" ht="15.6" customHeight="1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74"/>
      <c r="Q45" s="74"/>
      <c r="R45" s="74"/>
      <c r="S45" s="74"/>
      <c r="T45" s="74"/>
      <c r="U45" s="79"/>
      <c r="V45"/>
      <c r="W45" s="41" t="str">
        <f>IF($W$44="Konus oder Abdeckplatte","",IF($W$44="","","exzentrisch"))</f>
        <v/>
      </c>
      <c r="Y45" s="75"/>
      <c r="Z45" s="75"/>
      <c r="AA45" s="75"/>
      <c r="AB45" s="81"/>
      <c r="AD45" s="17" t="s">
        <v>48</v>
      </c>
      <c r="AE45" s="17"/>
      <c r="AF45" s="17" t="str">
        <f>IF($AG$44&gt;=2,"DN2","")</f>
        <v/>
      </c>
      <c r="AG45" s="17"/>
      <c r="AH45" s="17" t="str">
        <f>IF($AG$44=3,"DN3","")</f>
        <v/>
      </c>
      <c r="AI45" s="56"/>
    </row>
    <row r="46" spans="1:35" s="8" customFormat="1" ht="15.6" customHeight="1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74"/>
      <c r="Q46" s="74"/>
      <c r="R46" s="74"/>
      <c r="S46" s="74"/>
      <c r="T46" s="74"/>
      <c r="U46" s="79"/>
      <c r="V46"/>
      <c r="W46" s="8" t="str">
        <f>IF(OR(AG44&gt;1,$W$44=""),"",IF($W$44="Abdeckplatte","zentrisch",""))</f>
        <v/>
      </c>
      <c r="Y46"/>
      <c r="AA46" s="64"/>
      <c r="AB46" s="82"/>
      <c r="AC46" s="64"/>
      <c r="AD46" s="173"/>
      <c r="AE46" s="174"/>
      <c r="AF46" s="175"/>
      <c r="AG46" s="176"/>
      <c r="AH46" s="175"/>
      <c r="AI46" s="174"/>
    </row>
    <row r="47" spans="1:35" s="8" customFormat="1" ht="15.6" customHeight="1">
      <c r="A47" s="7"/>
      <c r="B47" s="1"/>
      <c r="C47" s="1"/>
      <c r="D47" s="1"/>
      <c r="E47" s="1"/>
      <c r="F47" s="1"/>
      <c r="K47" s="1"/>
      <c r="P47" s="1"/>
      <c r="U47" s="1"/>
      <c r="AI47" s="30"/>
    </row>
    <row r="48" spans="1:35" s="8" customFormat="1" ht="2.8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 s="8" customFormat="1" ht="16.350000000000001" customHeight="1">
      <c r="A49" s="12" t="s">
        <v>14</v>
      </c>
      <c r="B49" s="22"/>
      <c r="C49" s="22"/>
      <c r="D49" s="22"/>
      <c r="E49" s="22"/>
      <c r="F49" s="22"/>
      <c r="G49" s="147" t="s">
        <v>16</v>
      </c>
      <c r="H49" s="147"/>
      <c r="I49" s="147"/>
      <c r="J49" s="147"/>
      <c r="K49" s="23"/>
      <c r="L49" s="147" t="s">
        <v>20</v>
      </c>
      <c r="M49" s="147"/>
      <c r="N49" s="147"/>
      <c r="O49" s="147"/>
      <c r="P49" s="23"/>
      <c r="Q49" s="147" t="s">
        <v>21</v>
      </c>
      <c r="R49" s="147"/>
      <c r="S49" s="147"/>
      <c r="T49" s="147"/>
      <c r="U49" s="23"/>
      <c r="V49" s="147" t="s">
        <v>22</v>
      </c>
      <c r="W49" s="147"/>
      <c r="X49" s="147"/>
      <c r="Y49" s="147"/>
      <c r="Z49" s="22"/>
      <c r="AA49" s="147" t="s">
        <v>23</v>
      </c>
      <c r="AB49" s="147"/>
      <c r="AC49" s="147"/>
      <c r="AD49" s="147"/>
      <c r="AE49" s="22"/>
      <c r="AF49" s="147" t="s">
        <v>24</v>
      </c>
      <c r="AG49" s="147"/>
      <c r="AH49" s="147"/>
      <c r="AI49" s="157"/>
    </row>
    <row r="50" spans="1:35" s="8" customFormat="1" ht="16.350000000000001" customHeight="1">
      <c r="A50" s="13" t="s">
        <v>15</v>
      </c>
      <c r="B50" s="1"/>
      <c r="C50" s="1"/>
      <c r="D50" s="1"/>
      <c r="E50" s="1"/>
      <c r="F50" s="1"/>
      <c r="G50" s="146"/>
      <c r="H50" s="146"/>
      <c r="I50" s="146"/>
      <c r="J50" s="146"/>
      <c r="K50" s="31"/>
      <c r="L50" s="146"/>
      <c r="M50" s="146"/>
      <c r="N50" s="146"/>
      <c r="O50" s="146"/>
      <c r="P50" s="31"/>
      <c r="Q50" s="143"/>
      <c r="R50" s="143"/>
      <c r="S50" s="143"/>
      <c r="T50" s="143"/>
      <c r="U50" s="31"/>
      <c r="V50" s="143"/>
      <c r="W50" s="143"/>
      <c r="X50" s="143"/>
      <c r="Y50" s="143"/>
      <c r="Z50" s="31"/>
      <c r="AA50" s="143"/>
      <c r="AB50" s="143"/>
      <c r="AC50" s="143"/>
      <c r="AD50" s="143"/>
      <c r="AE50" s="31"/>
      <c r="AF50" s="143"/>
      <c r="AG50" s="143"/>
      <c r="AH50" s="143"/>
      <c r="AI50" s="143"/>
    </row>
    <row r="51" spans="1:35" s="8" customFormat="1" ht="16.350000000000001" customHeight="1">
      <c r="A51" s="13" t="s">
        <v>26</v>
      </c>
      <c r="B51" s="1"/>
      <c r="C51" s="1"/>
      <c r="D51" s="1"/>
      <c r="E51" s="1"/>
      <c r="F51" s="1"/>
      <c r="G51" s="148" t="s">
        <v>27</v>
      </c>
      <c r="H51" s="149"/>
      <c r="I51" s="149"/>
      <c r="J51" s="149"/>
      <c r="K51" s="31"/>
      <c r="L51" s="150"/>
      <c r="M51" s="151"/>
      <c r="N51" s="151"/>
      <c r="O51" s="151"/>
      <c r="P51" s="31"/>
      <c r="Q51" s="180"/>
      <c r="R51" s="151"/>
      <c r="S51" s="151"/>
      <c r="T51" s="151"/>
      <c r="U51" s="31"/>
      <c r="V51" s="180"/>
      <c r="W51" s="151"/>
      <c r="X51" s="151"/>
      <c r="Y51" s="151"/>
      <c r="Z51" s="31"/>
      <c r="AA51" s="180"/>
      <c r="AB51" s="151"/>
      <c r="AC51" s="151"/>
      <c r="AD51" s="151"/>
      <c r="AE51" s="31"/>
      <c r="AF51" s="180"/>
      <c r="AG51" s="151"/>
      <c r="AH51" s="151"/>
      <c r="AI51" s="151"/>
    </row>
    <row r="52" spans="1:35" s="8" customFormat="1" ht="16.350000000000001" customHeight="1">
      <c r="A52" s="13" t="s">
        <v>25</v>
      </c>
      <c r="B52" s="1"/>
      <c r="C52" s="1"/>
      <c r="D52" s="1"/>
      <c r="E52" s="1"/>
      <c r="F52" s="1"/>
      <c r="G52" s="145"/>
      <c r="H52" s="145"/>
      <c r="I52" s="145"/>
      <c r="J52" s="145"/>
      <c r="K52" s="25"/>
      <c r="L52" s="145"/>
      <c r="M52" s="145"/>
      <c r="N52" s="145"/>
      <c r="O52" s="145"/>
      <c r="P52" s="25"/>
      <c r="Q52" s="145"/>
      <c r="R52" s="145"/>
      <c r="S52" s="145"/>
      <c r="T52" s="145"/>
      <c r="U52" s="25"/>
      <c r="V52" s="145"/>
      <c r="W52" s="145"/>
      <c r="X52" s="145"/>
      <c r="Y52" s="145"/>
      <c r="Z52" s="25"/>
      <c r="AA52" s="145"/>
      <c r="AB52" s="145"/>
      <c r="AC52" s="145"/>
      <c r="AD52" s="145"/>
      <c r="AE52" s="25"/>
      <c r="AF52" s="145"/>
      <c r="AG52" s="145"/>
      <c r="AH52" s="145"/>
      <c r="AI52" s="145"/>
    </row>
    <row r="53" spans="1:35" s="8" customFormat="1" ht="16.350000000000001" customHeight="1">
      <c r="A53" s="59" t="s">
        <v>35</v>
      </c>
      <c r="B53" s="1"/>
      <c r="C53" s="1"/>
      <c r="D53" s="1"/>
      <c r="E53" s="1"/>
      <c r="F53" s="1"/>
      <c r="G53" s="144" t="str">
        <f>IF(G50="","",(($AE$30*1000)-(G52*1000)-$AE$39))</f>
        <v/>
      </c>
      <c r="H53" s="144"/>
      <c r="I53" s="144"/>
      <c r="J53" s="144"/>
      <c r="K53" s="32"/>
      <c r="L53" s="144" t="str">
        <f>IF(L50="","",(($AE$30*1000)-(L52*1000)-$AE$39))</f>
        <v/>
      </c>
      <c r="M53" s="144"/>
      <c r="N53" s="144"/>
      <c r="O53" s="144"/>
      <c r="P53" s="32"/>
      <c r="Q53" s="144" t="str">
        <f>IF(Q50="","",(($AE$30*1000)-(Q52*1000)-$AE$39))</f>
        <v/>
      </c>
      <c r="R53" s="144"/>
      <c r="S53" s="144"/>
      <c r="T53" s="144"/>
      <c r="U53" s="32"/>
      <c r="V53" s="144" t="str">
        <f>IF(V50="","",(($AE$30*1000)-(V52*1000)-$AE$39))</f>
        <v/>
      </c>
      <c r="W53" s="144"/>
      <c r="X53" s="144"/>
      <c r="Y53" s="144"/>
      <c r="Z53" s="32"/>
      <c r="AA53" s="144" t="str">
        <f>IF(AA50="","",(($AE$30*1000)-(AA52*1000)-$AE$39))</f>
        <v/>
      </c>
      <c r="AB53" s="144"/>
      <c r="AC53" s="144"/>
      <c r="AD53" s="144"/>
      <c r="AE53" s="32"/>
      <c r="AF53" s="144" t="str">
        <f>IF(AF50="","",(($AE$30*1000)-(AF52*1000)-$AE$39))</f>
        <v/>
      </c>
      <c r="AG53" s="144"/>
      <c r="AH53" s="144"/>
      <c r="AI53" s="158"/>
    </row>
    <row r="54" spans="1:35" s="8" customFormat="1" ht="16.350000000000001" customHeight="1">
      <c r="A54" s="59" t="s">
        <v>36</v>
      </c>
      <c r="B54" s="1"/>
      <c r="C54" s="1"/>
      <c r="D54" s="1"/>
      <c r="E54" s="1"/>
      <c r="F54" s="1"/>
      <c r="G54" s="144" t="str">
        <f>IF($G$53="","",(G53+$AE$39))</f>
        <v/>
      </c>
      <c r="H54" s="144"/>
      <c r="I54" s="144"/>
      <c r="J54" s="144"/>
      <c r="K54" s="32"/>
      <c r="L54" s="144" t="str">
        <f>IF(L53="","",(L53+$AE$39))</f>
        <v/>
      </c>
      <c r="M54" s="144"/>
      <c r="N54" s="144"/>
      <c r="O54" s="144"/>
      <c r="P54" s="32"/>
      <c r="Q54" s="144" t="str">
        <f>IF(Q53="","",(Q53+$AE$39))</f>
        <v/>
      </c>
      <c r="R54" s="144"/>
      <c r="S54" s="144"/>
      <c r="T54" s="144"/>
      <c r="U54" s="32"/>
      <c r="V54" s="144" t="str">
        <f>IF(V53="","",(V53+$AE$39))</f>
        <v/>
      </c>
      <c r="W54" s="144"/>
      <c r="X54" s="144"/>
      <c r="Y54" s="144"/>
      <c r="Z54" s="32"/>
      <c r="AA54" s="144" t="str">
        <f>IF(AA53="","",(AA53+$AE$39))</f>
        <v/>
      </c>
      <c r="AB54" s="144"/>
      <c r="AC54" s="144"/>
      <c r="AD54" s="144"/>
      <c r="AE54" s="32"/>
      <c r="AF54" s="144" t="str">
        <f>IF(AF53="","",(AF53+$AE$39))</f>
        <v/>
      </c>
      <c r="AG54" s="144"/>
      <c r="AH54" s="144"/>
      <c r="AI54" s="158"/>
    </row>
    <row r="55" spans="1:35" s="8" customFormat="1" ht="16.350000000000001" customHeight="1">
      <c r="A55" s="13" t="s">
        <v>18</v>
      </c>
      <c r="B55" s="1"/>
      <c r="C55" s="1"/>
      <c r="D55" s="1"/>
      <c r="E55" s="1"/>
      <c r="F55" s="1"/>
      <c r="G55" s="142" t="str">
        <f>IF(G52="","",(G$52-$AE$41-$T$2)*1000)</f>
        <v/>
      </c>
      <c r="H55" s="142"/>
      <c r="I55" s="142"/>
      <c r="J55" s="142"/>
      <c r="K55" s="32"/>
      <c r="L55" s="142" t="str">
        <f>IF(L52="","",(L$52-$AE$41-$T$2)*1000)</f>
        <v/>
      </c>
      <c r="M55" s="142"/>
      <c r="N55" s="142"/>
      <c r="O55" s="142"/>
      <c r="P55" s="32"/>
      <c r="Q55" s="142" t="str">
        <f>IF(Q52="","",(Q$52-$AE$41-$T$2)*1000)</f>
        <v/>
      </c>
      <c r="R55" s="142"/>
      <c r="S55" s="142"/>
      <c r="T55" s="142"/>
      <c r="U55" s="32"/>
      <c r="V55" s="142" t="str">
        <f>IF(V52="","",(V$52-$AE$41-$T$2)*1000)</f>
        <v/>
      </c>
      <c r="W55" s="142"/>
      <c r="X55" s="142"/>
      <c r="Y55" s="142"/>
      <c r="Z55" s="32"/>
      <c r="AA55" s="142" t="str">
        <f>IF(AA52="","",(AA$52-$AE$41-$T$2)*1000)</f>
        <v/>
      </c>
      <c r="AB55" s="142"/>
      <c r="AC55" s="142"/>
      <c r="AD55" s="142"/>
      <c r="AE55" s="32"/>
      <c r="AF55" s="142" t="str">
        <f>IF(AF52="","",(AF$52-$AE$41-$T$2)*1000)</f>
        <v/>
      </c>
      <c r="AG55" s="142"/>
      <c r="AH55" s="142"/>
      <c r="AI55" s="159"/>
    </row>
    <row r="56" spans="1:35" s="8" customFormat="1" ht="3.6" customHeight="1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1"/>
    </row>
    <row r="57" spans="1:35" s="8" customFormat="1" ht="3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s="42" customFormat="1" ht="16.350000000000001" customHeight="1">
      <c r="A58" s="16" t="s">
        <v>17</v>
      </c>
      <c r="B58" s="17"/>
      <c r="C58" s="17"/>
      <c r="D58" s="17"/>
      <c r="E58" s="17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4"/>
    </row>
    <row r="59" spans="1:35" s="42" customFormat="1" ht="16.350000000000001" customHeight="1">
      <c r="A59" s="19"/>
      <c r="B59" s="20"/>
      <c r="C59" s="20"/>
      <c r="D59" s="20"/>
      <c r="E59" s="20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4"/>
    </row>
    <row r="60" spans="1:35" s="17" customFormat="1" ht="2.1" customHeight="1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18"/>
    </row>
    <row r="61" spans="1:35">
      <c r="A61" s="45" t="s">
        <v>49</v>
      </c>
    </row>
  </sheetData>
  <sheetProtection algorithmName="SHA-512" hashValue="GVHieH8rfuCmx6ZGQVl+G/KEzTR6JXQOqvojYjPDL0+LrtDXFSAgVkeuXIIVYHbnkNxLap9uvoS8x9GGVz52yA==" saltValue="iwmFzQwXgg6LE0OtkiYnbQ==" spinCount="100000" sheet="1" objects="1" scenarios="1"/>
  <protectedRanges>
    <protectedRange sqref="AD9:AI9" name="Bereich36"/>
    <protectedRange sqref="AF50:AI52" name="Bereich34"/>
    <protectedRange sqref="V50:Y52" name="Bereich32"/>
    <protectedRange sqref="L50:O52" name="Bereich30"/>
    <protectedRange sqref="G50:J50" name="Bereich28"/>
    <protectedRange sqref="AB45:AB46" name="Bereich26"/>
    <protectedRange sqref="AE39:AH39" name="Bereich24"/>
    <protectedRange sqref="AE30:AI31" name="Bereich22"/>
    <protectedRange sqref="F29:P29" name="Bereich20"/>
    <protectedRange sqref="Z24" name="Bereich18"/>
    <protectedRange sqref="Z20" name="Bereich16"/>
    <protectedRange sqref="R22:W22" name="Bereich14"/>
    <protectedRange sqref="B26:H26" name="Bereich12"/>
    <protectedRange sqref="J22:K22" name="Bereich10"/>
    <protectedRange sqref="X16:AI16" name="Bereich8"/>
    <protectedRange sqref="V13:AI15" name="Bereich6"/>
    <protectedRange sqref="R10:AI12" name="Bereich5"/>
    <protectedRange sqref="AD9" name="Bereich4"/>
    <protectedRange sqref="E13:P15" name="Bereich3"/>
    <protectedRange sqref="A10:P12" name="Bereich2"/>
    <protectedRange sqref="J9:P9" name="Bereich1"/>
    <protectedRange sqref="G16:P16" name="Bereich7"/>
    <protectedRange sqref="J20:K20" name="Bereich9"/>
    <protectedRange sqref="B24:H24" name="Bereich11"/>
    <protectedRange sqref="J26:P26" name="Bereich13"/>
    <protectedRange sqref="U24:W24" name="Bereich15"/>
    <protectedRange sqref="Z22" name="Bereich17"/>
    <protectedRange sqref="Z26" name="Bereich19"/>
    <protectedRange sqref="Z29:AH29" name="Bereich21"/>
    <protectedRange sqref="AE33:AH37" name="Bereich23"/>
    <protectedRange sqref="AG44:AH44" name="Bereich25"/>
    <protectedRange sqref="AD46:AI46" name="Bereich27"/>
    <protectedRange sqref="G52:J52" name="Bereich29"/>
    <protectedRange sqref="Q50:T52" name="Bereich31"/>
    <protectedRange sqref="AA50:AD52" name="Bereich33"/>
    <protectedRange sqref="F58:AI59" name="Bereich35"/>
  </protectedRanges>
  <dataConsolidate/>
  <mergeCells count="107">
    <mergeCell ref="AE33:AH33"/>
    <mergeCell ref="AE30:AI30"/>
    <mergeCell ref="AE31:AI31"/>
    <mergeCell ref="AE32:AI32"/>
    <mergeCell ref="F29:P29"/>
    <mergeCell ref="AE36:AH36"/>
    <mergeCell ref="AE34:AH34"/>
    <mergeCell ref="AE35:AH35"/>
    <mergeCell ref="Z29:AH29"/>
    <mergeCell ref="L54:O54"/>
    <mergeCell ref="G49:J49"/>
    <mergeCell ref="Z41:AD42"/>
    <mergeCell ref="AG44:AH44"/>
    <mergeCell ref="AD46:AE46"/>
    <mergeCell ref="AF46:AG46"/>
    <mergeCell ref="AH46:AI46"/>
    <mergeCell ref="W42:X42"/>
    <mergeCell ref="AE40:AH40"/>
    <mergeCell ref="V49:Y49"/>
    <mergeCell ref="Q52:T52"/>
    <mergeCell ref="Q49:T49"/>
    <mergeCell ref="Q50:T50"/>
    <mergeCell ref="Q53:T53"/>
    <mergeCell ref="G53:J53"/>
    <mergeCell ref="G52:J52"/>
    <mergeCell ref="AE41:AH42"/>
    <mergeCell ref="Q51:T51"/>
    <mergeCell ref="V51:Y51"/>
    <mergeCell ref="AA51:AD51"/>
    <mergeCell ref="AF51:AI51"/>
    <mergeCell ref="F58:AI58"/>
    <mergeCell ref="F59:AI59"/>
    <mergeCell ref="AA53:AD53"/>
    <mergeCell ref="AA54:AD54"/>
    <mergeCell ref="S37:V37"/>
    <mergeCell ref="AA55:AD55"/>
    <mergeCell ref="AF52:AI52"/>
    <mergeCell ref="AF49:AI49"/>
    <mergeCell ref="AF50:AI50"/>
    <mergeCell ref="AF53:AI53"/>
    <mergeCell ref="AF54:AI54"/>
    <mergeCell ref="AF55:AI55"/>
    <mergeCell ref="AA52:AD52"/>
    <mergeCell ref="AA49:AD49"/>
    <mergeCell ref="AA50:AD50"/>
    <mergeCell ref="Q55:T55"/>
    <mergeCell ref="AE39:AH39"/>
    <mergeCell ref="AE37:AH37"/>
    <mergeCell ref="AE38:AH38"/>
    <mergeCell ref="U40:W40"/>
    <mergeCell ref="P41:T42"/>
    <mergeCell ref="U42:V42"/>
    <mergeCell ref="L55:O55"/>
    <mergeCell ref="V52:Y52"/>
    <mergeCell ref="A12:P12"/>
    <mergeCell ref="R12:AI12"/>
    <mergeCell ref="A13:D13"/>
    <mergeCell ref="E13:P13"/>
    <mergeCell ref="R13:U13"/>
    <mergeCell ref="V13:AI13"/>
    <mergeCell ref="G55:J55"/>
    <mergeCell ref="V50:Y50"/>
    <mergeCell ref="V53:Y53"/>
    <mergeCell ref="V54:Y54"/>
    <mergeCell ref="Q54:T54"/>
    <mergeCell ref="L52:O52"/>
    <mergeCell ref="L50:O50"/>
    <mergeCell ref="L53:O53"/>
    <mergeCell ref="G50:J50"/>
    <mergeCell ref="G54:J54"/>
    <mergeCell ref="L49:O49"/>
    <mergeCell ref="G51:J51"/>
    <mergeCell ref="L51:O51"/>
    <mergeCell ref="V55:Y55"/>
    <mergeCell ref="A14:D14"/>
    <mergeCell ref="E14:P14"/>
    <mergeCell ref="R14:U14"/>
    <mergeCell ref="V14:AI14"/>
    <mergeCell ref="R6:AI8"/>
    <mergeCell ref="A6:Q8"/>
    <mergeCell ref="J9:P9"/>
    <mergeCell ref="R9:Z9"/>
    <mergeCell ref="AA9:AC9"/>
    <mergeCell ref="AD9:AI9"/>
    <mergeCell ref="A10:P10"/>
    <mergeCell ref="R10:AI10"/>
    <mergeCell ref="A11:P11"/>
    <mergeCell ref="R11:AI11"/>
    <mergeCell ref="A15:D15"/>
    <mergeCell ref="E15:P15"/>
    <mergeCell ref="R15:U15"/>
    <mergeCell ref="V15:AI15"/>
    <mergeCell ref="A16:F16"/>
    <mergeCell ref="G16:P16"/>
    <mergeCell ref="R16:W16"/>
    <mergeCell ref="X16:AI16"/>
    <mergeCell ref="B26:H26"/>
    <mergeCell ref="J26:P26"/>
    <mergeCell ref="B18:P18"/>
    <mergeCell ref="R18:W18"/>
    <mergeCell ref="X18:AH18"/>
    <mergeCell ref="J20:K20"/>
    <mergeCell ref="R20:Y20"/>
    <mergeCell ref="J22:K22"/>
    <mergeCell ref="R22:W22"/>
    <mergeCell ref="B24:H24"/>
    <mergeCell ref="U24:W24"/>
  </mergeCells>
  <phoneticPr fontId="2" type="noConversion"/>
  <dataValidations disablePrompts="1" count="19">
    <dataValidation type="list" allowBlank="1" showInputMessage="1" showErrorMessage="1" sqref="Z29:AH29" xr:uid="{A0E97D0D-8968-497B-BFB3-832A205C39F9}">
      <formula1>"800,1000,1250,1500,1750,2000,2500,3000"</formula1>
    </dataValidation>
    <dataValidation type="list" allowBlank="1" showInputMessage="1" showErrorMessage="1" sqref="AE33:AI33" xr:uid="{610FEAF5-E6A2-48E8-A218-11A79A105AEC}">
      <formula1>$S$3:$V$3</formula1>
    </dataValidation>
    <dataValidation type="list" allowBlank="1" showInputMessage="1" showErrorMessage="1" sqref="AE36:AH36" xr:uid="{CED310A2-26CE-4B7D-8D08-1EEAADFA9FB9}">
      <formula1>$S$4:$T$4</formula1>
    </dataValidation>
    <dataValidation type="list" allowBlank="1" showInputMessage="1" showErrorMessage="1" sqref="AE37:AH37" xr:uid="{6FD4E04A-1531-4DA3-998D-0D31A1082994}">
      <formula1>$V$4</formula1>
    </dataValidation>
    <dataValidation type="list" allowBlank="1" showInputMessage="1" showErrorMessage="1" sqref="Q50:T50 L50:O50 G50:J50 AF50:AI50 AA50:AD50 V50:Y50" xr:uid="{00000000-0002-0000-0000-000000000000}">
      <formula1>$U$2:$AI$2</formula1>
    </dataValidation>
    <dataValidation showInputMessage="1" showErrorMessage="1" sqref="J26:P26" xr:uid="{B180462E-14CF-444D-BFD7-F6E19B2CF504}"/>
    <dataValidation type="list" allowBlank="1" showInputMessage="1" showErrorMessage="1" sqref="Z20 Z22 Z24 Z26" xr:uid="{BB38F53A-1F4B-4CDD-87DB-99B0FBB5EE4E}">
      <formula1>"X"</formula1>
    </dataValidation>
    <dataValidation type="list" allowBlank="1" showInputMessage="1" showErrorMessage="1" sqref="R22 X22:Y22" xr:uid="{9DB2EE76-F822-4DBF-A6D7-2B013A6D367A}">
      <formula1>"gelegentlich,13.00 - 15.00 Uhr, bis 12.00 Uhr, 07.00 - 9.00 Uhr,Fixzeit Toleranz 30 Min."</formula1>
    </dataValidation>
    <dataValidation type="list" allowBlank="1" showInputMessage="1" showErrorMessage="1" sqref="J22" xr:uid="{16AACBA7-42FD-405E-ADE7-C2D01276EFFB}">
      <formula1>",,,X"</formula1>
    </dataValidation>
    <dataValidation type="list" allowBlank="1" showInputMessage="1" showErrorMessage="1" sqref="J20" xr:uid="{C0E0E88D-C7E1-4B85-A3E4-7E7D6A6DFE3B}">
      <formula1>"ja,nein"</formula1>
    </dataValidation>
    <dataValidation type="list" allowBlank="1" showInputMessage="1" showErrorMessage="1" sqref="B26:H26" xr:uid="{556B69C5-FBBE-46FA-B844-BDA969090F48}">
      <formula1>"mit Anhänger,ohne Anhänger/Solo,4/5-Achser,Sattelschlepper"</formula1>
    </dataValidation>
    <dataValidation type="list" showInputMessage="1" showErrorMessage="1" sqref="B24:H24" xr:uid="{D29252A6-B7EC-4F1D-9D48-6CF00AEE1A13}">
      <formula1>",ohne Kran,mit Kran"</formula1>
    </dataValidation>
    <dataValidation type="list" allowBlank="1" showInputMessage="1" showErrorMessage="1" sqref="AE32:AI32" xr:uid="{B0CDB7F4-0924-4CBC-BAB4-7672B143405A}">
      <formula1>$B$2:$C$2</formula1>
    </dataValidation>
    <dataValidation type="list" allowBlank="1" showInputMessage="1" showErrorMessage="1" sqref="U42:V46 W42:X43 W45" xr:uid="{D5423CCD-8825-4F94-A990-8824F1A1AFED}">
      <formula1>$B$4:$D$4</formula1>
    </dataValidation>
    <dataValidation type="list" allowBlank="1" showInputMessage="1" showErrorMessage="1" sqref="AB45:AB46" xr:uid="{B03343E1-6F7D-47B7-917D-902C68D6D100}">
      <formula1>",X"</formula1>
    </dataValidation>
    <dataValidation type="list" allowBlank="1" showInputMessage="1" showErrorMessage="1" sqref="AG44:AH44" xr:uid="{17EC6576-5C57-4D02-A786-EC8787E75A2F}">
      <formula1>$A$3:$D$3</formula1>
    </dataValidation>
    <dataValidation type="list" allowBlank="1" showInputMessage="1" showErrorMessage="1" sqref="AD46:AE46" xr:uid="{4B9B427E-34D6-4208-A0B2-015916E79794}">
      <formula1>$A$4:$D$4</formula1>
    </dataValidation>
    <dataValidation type="list" allowBlank="1" showInputMessage="1" showErrorMessage="1" sqref="AF46:AG46" xr:uid="{8CD26CF2-3BDC-4CAB-82C3-53237A2A1E80}">
      <formula1>$H$4:$K$4</formula1>
    </dataValidation>
    <dataValidation type="list" allowBlank="1" showInputMessage="1" showErrorMessage="1" sqref="AH46:AI46" xr:uid="{C3E78735-558D-447E-A8BB-09BE3C9E0F57}">
      <formula1>$M$4:$P$4</formula1>
    </dataValidation>
  </dataValidations>
  <pageMargins left="0.59055118110236227" right="0.31496062992125984" top="0.94488188976377963" bottom="0.19685039370078741" header="0" footer="0"/>
  <pageSetup paperSize="9" orientation="portrait" r:id="rId1"/>
  <headerFooter scaleWithDoc="0"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057" r:id="rId5">
          <objectPr defaultSize="0" autoPict="0" r:id="rId6">
            <anchor moveWithCells="1" sizeWithCells="1">
              <from>
                <xdr:col>12</xdr:col>
                <xdr:colOff>161925</xdr:colOff>
                <xdr:row>30</xdr:row>
                <xdr:rowOff>161925</xdr:rowOff>
              </from>
              <to>
                <xdr:col>25</xdr:col>
                <xdr:colOff>47625</xdr:colOff>
                <xdr:row>45</xdr:row>
                <xdr:rowOff>152400</xdr:rowOff>
              </to>
            </anchor>
          </objectPr>
        </oleObject>
      </mc:Choice>
      <mc:Fallback>
        <oleObject progId="AutoSketch.Drawing.9" shapeId="1057" r:id="rId5"/>
      </mc:Fallback>
    </mc:AlternateContent>
    <mc:AlternateContent xmlns:mc="http://schemas.openxmlformats.org/markup-compatibility/2006">
      <mc:Choice Requires="x14">
        <oleObject progId="AutoSketch.Drawing.9" shapeId="1062" r:id="rId7">
          <objectPr defaultSize="0" autoPict="0" r:id="rId8">
            <anchor moveWithCells="1">
              <from>
                <xdr:col>0</xdr:col>
                <xdr:colOff>0</xdr:colOff>
                <xdr:row>29</xdr:row>
                <xdr:rowOff>123825</xdr:rowOff>
              </from>
              <to>
                <xdr:col>13</xdr:col>
                <xdr:colOff>95250</xdr:colOff>
                <xdr:row>46</xdr:row>
                <xdr:rowOff>0</xdr:rowOff>
              </to>
            </anchor>
          </objectPr>
        </oleObject>
      </mc:Choice>
      <mc:Fallback>
        <oleObject progId="AutoSketch.Drawing.9" shapeId="1062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2024-11-21T14:46:49Z</cp:lastPrinted>
  <dcterms:created xsi:type="dcterms:W3CDTF">2008-09-29T09:08:30Z</dcterms:created>
  <dcterms:modified xsi:type="dcterms:W3CDTF">2024-11-21T14:46:53Z</dcterms:modified>
</cp:coreProperties>
</file>