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28F70F86-3520-4690-9A60-331EE55792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7" i="1" l="1"/>
  <c r="Y37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AE32" i="1"/>
  <c r="AE40" i="1" s="1"/>
  <c r="AE30" i="1"/>
  <c r="B3" i="1" s="1"/>
  <c r="R23" i="1"/>
  <c r="J23" i="1"/>
  <c r="B21" i="1"/>
  <c r="AE41" i="1" l="1"/>
  <c r="AE42" i="1" s="1"/>
  <c r="AD34" i="1"/>
  <c r="Y34" i="1"/>
</calcChain>
</file>

<file path=xl/sharedStrings.xml><?xml version="1.0" encoding="utf-8"?>
<sst xmlns="http://schemas.openxmlformats.org/spreadsheetml/2006/main" count="69" uniqueCount="56">
  <si>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</si>
  <si>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</si>
  <si>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</si>
  <si>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</si>
  <si>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</si>
  <si>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</si>
  <si>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</si>
  <si>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</si>
  <si>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</si>
  <si>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</si>
  <si>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</si>
  <si>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</si>
  <si>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</si>
  <si>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>nur Schachtunterteil</t>
  </si>
  <si>
    <t>Bemerkungen</t>
  </si>
  <si>
    <t>X</t>
  </si>
  <si>
    <t>Typ A</t>
  </si>
  <si>
    <t>gerade</t>
  </si>
  <si>
    <t>Durchlauf</t>
  </si>
  <si>
    <t>Typ B</t>
  </si>
  <si>
    <t>Typ C</t>
  </si>
  <si>
    <t>gekrümmt</t>
  </si>
  <si>
    <t>2 Segmente</t>
  </si>
  <si>
    <t>3 Segmente</t>
  </si>
  <si>
    <t>[°]</t>
  </si>
  <si>
    <t xml:space="preserve"> [°]</t>
  </si>
  <si>
    <r>
      <t xml:space="preserve">Winkel </t>
    </r>
    <r>
      <rPr>
        <b/>
        <sz val="11"/>
        <rFont val="GreekC"/>
      </rPr>
      <t>a</t>
    </r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</si>
  <si>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</si>
  <si>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</si>
  <si>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</si>
  <si>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</si>
  <si>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</si>
  <si>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</si>
  <si>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 xml:space="preserve">Durchmesser mm: </t>
  </si>
  <si>
    <t>O.K. Deckel m.ü.M</t>
  </si>
  <si>
    <t xml:space="preserve">D </t>
  </si>
  <si>
    <t>Auslauf m.ü.M</t>
  </si>
  <si>
    <t>Höhe (mm) gem. Plan</t>
  </si>
  <si>
    <t>Unterteilhöhe</t>
  </si>
  <si>
    <t>h1</t>
  </si>
  <si>
    <t xml:space="preserve">Schachtring </t>
  </si>
  <si>
    <t>h2</t>
  </si>
  <si>
    <t>Konus DN/ 625</t>
  </si>
  <si>
    <t>h3</t>
  </si>
  <si>
    <t>Abdeckpl. DN/625</t>
  </si>
  <si>
    <t>Auflageringe DN 625</t>
  </si>
  <si>
    <t xml:space="preserve">Schachthöhe </t>
  </si>
  <si>
    <t>HS</t>
  </si>
  <si>
    <t xml:space="preserve">Deckelhöhe </t>
  </si>
  <si>
    <t>HD</t>
  </si>
  <si>
    <t>HT</t>
  </si>
  <si>
    <t>A 06 05 CENTUB® Durchlaufschacht
Bestellformular</t>
  </si>
  <si>
    <t>Werk Brugg 71</t>
  </si>
  <si>
    <t>% Sohlengefälle</t>
  </si>
  <si>
    <t>CREABETON September 2024/str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</si>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</sst>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3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6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1"/>
      <name val="GreekC"/>
    </font>
    <font>
      <sz val="9"/>
      <name val="Frutiger 47LightCn"/>
    </font>
    <font>
      <b/>
      <sz val="9"/>
      <name val="Arial"/>
      <family val="2"/>
    </font>
    <font>
      <b/>
      <sz val="10"/>
      <name val="Frutiger 47LightCn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8"/>
      <name val="Frutiger LT Std 47 Light C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67">
    <xf numFmtId="0" fontId="0" fillId="0" borderId="0" xfId="0"/>
    <xf numFmtId="0" fontId="5" fillId="0" borderId="0" xfId="0" applyFont="1"/>
    <xf numFmtId="0" fontId="2" fillId="0" borderId="0" xfId="0" applyFont="1" applyAlignment="1">
      <alignment vertical="top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/>
    <xf numFmtId="0" fontId="9" fillId="0" borderId="0" xfId="0" applyFont="1"/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9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2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/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9" fillId="0" borderId="0" xfId="0" applyFont="1"/>
    <xf numFmtId="0" fontId="1" fillId="0" borderId="13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12" xfId="0" applyFont="1" applyBorder="1"/>
    <xf numFmtId="0" fontId="1" fillId="0" borderId="18" xfId="0" applyFont="1" applyBorder="1"/>
    <xf numFmtId="0" fontId="1" fillId="0" borderId="19" xfId="0" applyFont="1" applyBorder="1"/>
    <xf numFmtId="0" fontId="9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2" borderId="2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22" fillId="0" borderId="0" xfId="0" applyFont="1"/>
    <xf numFmtId="1" fontId="9" fillId="2" borderId="10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2" fontId="10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5" fillId="0" borderId="0" xfId="0" applyFont="1"/>
    <xf numFmtId="0" fontId="10" fillId="2" borderId="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0" xfId="0" applyFont="1" applyFill="1" applyBorder="1"/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20" fillId="2" borderId="16" xfId="2" applyFill="1" applyBorder="1" applyAlignment="1" applyProtection="1">
      <alignment horizontal="left" vertical="center"/>
    </xf>
    <xf numFmtId="0" fontId="20" fillId="2" borderId="17" xfId="2" applyFill="1" applyBorder="1" applyAlignment="1" applyProtection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6" xfId="0" applyFont="1" applyBorder="1"/>
    <xf numFmtId="0" fontId="9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9" fontId="9" fillId="2" borderId="8" xfId="0" applyNumberFormat="1" applyFont="1" applyFill="1" applyBorder="1" applyAlignment="1">
      <alignment horizontal="center" vertical="center"/>
    </xf>
    <xf numFmtId="9" fontId="0" fillId="2" borderId="8" xfId="0" applyNumberFormat="1" applyFill="1" applyBorder="1"/>
    <xf numFmtId="9" fontId="0" fillId="2" borderId="11" xfId="0" applyNumberFormat="1" applyFill="1" applyBorder="1"/>
    <xf numFmtId="2" fontId="10" fillId="2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2" xfId="0" applyFont="1" applyBorder="1"/>
    <xf numFmtId="0" fontId="0" fillId="0" borderId="2" xfId="0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18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1" fontId="9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9525</xdr:rowOff>
        </xdr:from>
        <xdr:to>
          <xdr:col>17</xdr:col>
          <xdr:colOff>180975</xdr:colOff>
          <xdr:row>43</xdr:row>
          <xdr:rowOff>76200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133350</xdr:rowOff>
        </xdr:from>
        <xdr:to>
          <xdr:col>17</xdr:col>
          <xdr:colOff>161925</xdr:colOff>
          <xdr:row>52</xdr:row>
          <xdr:rowOff>28575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114300</xdr:rowOff>
        </xdr:from>
        <xdr:to>
          <xdr:col>17</xdr:col>
          <xdr:colOff>180975</xdr:colOff>
          <xdr:row>35</xdr:row>
          <xdr:rowOff>9525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9525</xdr:rowOff>
        </xdr:from>
        <xdr:to>
          <xdr:col>34</xdr:col>
          <xdr:colOff>161925</xdr:colOff>
          <xdr:row>53</xdr:row>
          <xdr:rowOff>180975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35</xdr:col>
      <xdr:colOff>10974</xdr:colOff>
      <xdr:row>5</xdr:row>
      <xdr:rowOff>16782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56224" cy="207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I58"/>
  <sheetViews>
    <sheetView showGridLines="0" tabSelected="1" view="pageLayout" zoomScaleNormal="100" workbookViewId="0">
      <selection activeCell="AD26" sqref="AD26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3.4" customHeight="1">
      <c r="A1" s="6"/>
      <c r="B1" s="26">
        <v>60</v>
      </c>
      <c r="C1" s="26">
        <v>70</v>
      </c>
      <c r="D1" s="27">
        <v>80</v>
      </c>
      <c r="E1" s="26">
        <v>100</v>
      </c>
      <c r="F1" s="26"/>
      <c r="G1" s="26"/>
      <c r="H1" s="26">
        <v>125</v>
      </c>
      <c r="I1" s="26">
        <v>150</v>
      </c>
      <c r="J1" s="26">
        <v>200</v>
      </c>
      <c r="K1" s="26">
        <v>250</v>
      </c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35" ht="3.4" customHeight="1">
      <c r="A2" s="2"/>
      <c r="B2" s="8" t="s">
        <v>15</v>
      </c>
      <c r="C2" s="8"/>
      <c r="D2" s="8"/>
      <c r="E2" s="8"/>
      <c r="F2" s="9"/>
      <c r="G2" s="10"/>
      <c r="H2" s="10"/>
      <c r="R2" s="1">
        <f>IF($Z$27&lt;1200,375,"")</f>
        <v>375</v>
      </c>
      <c r="S2" s="1">
        <f>IF($Z$27&lt;1200,500,"")</f>
        <v>500</v>
      </c>
      <c r="T2" s="1">
        <f>IF($Z$27&lt;1200,625,"")</f>
        <v>625</v>
      </c>
      <c r="U2" s="1">
        <f>IF($Z$27&lt;1200,750,"")</f>
        <v>750</v>
      </c>
      <c r="V2" s="1">
        <f>IF($Z$27&lt;1200,875,"")</f>
        <v>875</v>
      </c>
      <c r="W2" s="1">
        <f>IF($Z$27&lt;1200,1000,"")</f>
        <v>1000</v>
      </c>
      <c r="X2" s="1">
        <f>IF($Z$27&lt;1200,1125,"")</f>
        <v>1125</v>
      </c>
      <c r="Y2" s="1">
        <f>IF($Z$27&lt;1200,1250,"")</f>
        <v>1250</v>
      </c>
      <c r="Z2" s="1">
        <f>IF($Z$27&lt;1200,1375,"")</f>
        <v>1375</v>
      </c>
      <c r="AA2" s="1">
        <f>IF($Z$27&lt;1200,1500,"")</f>
        <v>1500</v>
      </c>
      <c r="AB2" s="1">
        <f>IF($Z$27&lt;1200,1625,"")</f>
        <v>1625</v>
      </c>
      <c r="AC2" s="1">
        <f>IF($Z$27&lt;1200,1750,"")</f>
        <v>1750</v>
      </c>
      <c r="AD2" s="1">
        <f>IF($Z$27&lt;1200,1875,"")</f>
        <v>1875</v>
      </c>
      <c r="AE2" s="1">
        <f>IF($Z$27&lt;1200,2000,"")</f>
        <v>2000</v>
      </c>
      <c r="AF2" s="1">
        <f>IF($Z$27&lt;1200,2125,"")</f>
        <v>2125</v>
      </c>
      <c r="AG2" s="1">
        <f>IF($Z$27&lt;1200,2250,"")</f>
        <v>2250</v>
      </c>
      <c r="AH2" s="1">
        <f>IF($Z$27&lt;1200,2375,"")</f>
        <v>2375</v>
      </c>
    </row>
    <row r="3" spans="1:35" ht="3.4" customHeight="1">
      <c r="A3" s="2"/>
      <c r="B3" s="6" t="str">
        <f>IF($AE$30="","",IF($AE$30&gt;4999,"500",""))</f>
        <v/>
      </c>
      <c r="C3" s="5"/>
    </row>
    <row r="4" spans="1:35" ht="3.4" customHeight="1">
      <c r="A4" s="2"/>
      <c r="B4" s="5">
        <v>800</v>
      </c>
      <c r="C4" s="5">
        <v>1000</v>
      </c>
      <c r="D4" s="1">
        <v>1200</v>
      </c>
    </row>
    <row r="5" spans="1:35" ht="3.4" customHeight="1">
      <c r="A5" s="2"/>
      <c r="B5" s="5"/>
    </row>
    <row r="6" spans="1:35" s="45" customFormat="1" ht="13.7" customHeight="1">
      <c r="A6" s="86" t="s">
        <v>51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8" t="s">
        <v>55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</row>
    <row r="7" spans="1:35" s="45" customFormat="1" ht="22.7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ht="17.100000000000001" customHeight="1">
      <c r="A8" s="38" t="s">
        <v>0</v>
      </c>
      <c r="B8" s="39"/>
      <c r="C8" s="39"/>
      <c r="D8" s="39"/>
      <c r="E8" s="39"/>
      <c r="F8" s="40" t="s">
        <v>5</v>
      </c>
      <c r="G8" s="41"/>
      <c r="H8" s="41"/>
      <c r="I8" s="41"/>
      <c r="J8" s="91"/>
      <c r="K8" s="92"/>
      <c r="L8" s="92"/>
      <c r="M8" s="92"/>
      <c r="N8" s="92"/>
      <c r="O8" s="92"/>
      <c r="P8" s="93"/>
      <c r="Q8" s="46"/>
      <c r="R8" s="94" t="s">
        <v>6</v>
      </c>
      <c r="S8" s="95"/>
      <c r="T8" s="95"/>
      <c r="U8" s="95"/>
      <c r="V8" s="95"/>
      <c r="W8" s="95"/>
      <c r="X8" s="95"/>
      <c r="Y8" s="95"/>
      <c r="Z8" s="96"/>
      <c r="AA8" s="97" t="s">
        <v>7</v>
      </c>
      <c r="AB8" s="98"/>
      <c r="AC8" s="98"/>
      <c r="AD8" s="99"/>
      <c r="AE8" s="99"/>
      <c r="AF8" s="99"/>
      <c r="AG8" s="99"/>
      <c r="AH8" s="99"/>
      <c r="AI8" s="100"/>
    </row>
    <row r="9" spans="1:35" ht="17.100000000000001" customHeight="1">
      <c r="A9" s="73"/>
      <c r="B9" s="74"/>
      <c r="C9" s="74"/>
      <c r="D9" s="74"/>
      <c r="E9" s="74"/>
      <c r="F9" s="74"/>
      <c r="G9" s="74"/>
      <c r="H9" s="74"/>
      <c r="I9" s="75"/>
      <c r="J9" s="75"/>
      <c r="K9" s="75"/>
      <c r="L9" s="75"/>
      <c r="M9" s="75"/>
      <c r="N9" s="75"/>
      <c r="O9" s="75"/>
      <c r="P9" s="76"/>
      <c r="Q9" s="42"/>
      <c r="R9" s="77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9"/>
    </row>
    <row r="10" spans="1:35" ht="17.100000000000001" customHeight="1">
      <c r="A10" s="77"/>
      <c r="B10" s="74"/>
      <c r="C10" s="74"/>
      <c r="D10" s="74"/>
      <c r="E10" s="74"/>
      <c r="F10" s="74"/>
      <c r="G10" s="74"/>
      <c r="H10" s="74"/>
      <c r="I10" s="75"/>
      <c r="J10" s="75"/>
      <c r="K10" s="75"/>
      <c r="L10" s="75"/>
      <c r="M10" s="75"/>
      <c r="N10" s="75"/>
      <c r="O10" s="75"/>
      <c r="P10" s="76"/>
      <c r="Q10" s="8"/>
      <c r="R10" s="80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2"/>
    </row>
    <row r="11" spans="1:35" ht="17.100000000000001" customHeight="1">
      <c r="A11" s="77"/>
      <c r="B11" s="74"/>
      <c r="C11" s="74"/>
      <c r="D11" s="74"/>
      <c r="E11" s="74"/>
      <c r="F11" s="74"/>
      <c r="G11" s="74"/>
      <c r="H11" s="74"/>
      <c r="I11" s="75"/>
      <c r="J11" s="75"/>
      <c r="K11" s="75"/>
      <c r="L11" s="75"/>
      <c r="M11" s="75"/>
      <c r="N11" s="75"/>
      <c r="O11" s="75"/>
      <c r="P11" s="76"/>
      <c r="Q11" s="8"/>
      <c r="R11" s="83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5"/>
    </row>
    <row r="12" spans="1:35" ht="17.100000000000001" customHeight="1">
      <c r="A12" s="101" t="s">
        <v>1</v>
      </c>
      <c r="B12" s="102"/>
      <c r="C12" s="102"/>
      <c r="D12" s="102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  <c r="Q12" s="8" t="s">
        <v>8</v>
      </c>
      <c r="R12" s="101" t="s">
        <v>1</v>
      </c>
      <c r="S12" s="102"/>
      <c r="T12" s="102"/>
      <c r="U12" s="102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5"/>
    </row>
    <row r="13" spans="1:35" ht="17.100000000000001" customHeight="1">
      <c r="A13" s="103" t="s">
        <v>2</v>
      </c>
      <c r="B13" s="104"/>
      <c r="C13" s="104"/>
      <c r="D13" s="10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8"/>
      <c r="R13" s="103" t="s">
        <v>2</v>
      </c>
      <c r="S13" s="104"/>
      <c r="T13" s="104"/>
      <c r="U13" s="10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5"/>
    </row>
    <row r="14" spans="1:35" ht="17.100000000000001" customHeight="1" thickBot="1">
      <c r="A14" s="105" t="s">
        <v>3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8"/>
      <c r="Q14" s="21"/>
      <c r="R14" s="105" t="s">
        <v>3</v>
      </c>
      <c r="S14" s="106"/>
      <c r="T14" s="106"/>
      <c r="U14" s="106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10"/>
    </row>
    <row r="15" spans="1:35" s="3" customFormat="1" ht="19.350000000000001" customHeight="1" thickTop="1">
      <c r="A15" s="111" t="s">
        <v>4</v>
      </c>
      <c r="B15" s="112"/>
      <c r="C15" s="112"/>
      <c r="D15" s="112"/>
      <c r="E15" s="112"/>
      <c r="F15" s="112"/>
      <c r="G15" s="113"/>
      <c r="H15" s="114"/>
      <c r="I15" s="114"/>
      <c r="J15" s="114"/>
      <c r="K15" s="114"/>
      <c r="L15" s="114"/>
      <c r="M15" s="114"/>
      <c r="N15" s="114"/>
      <c r="O15" s="114"/>
      <c r="P15" s="114"/>
      <c r="Q15" s="12"/>
      <c r="R15" s="112" t="s">
        <v>9</v>
      </c>
      <c r="S15" s="115"/>
      <c r="T15" s="115"/>
      <c r="U15" s="115"/>
      <c r="V15" s="115"/>
      <c r="W15" s="115"/>
      <c r="X15" s="113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6"/>
    </row>
    <row r="16" spans="1:35" s="3" customFormat="1" ht="2.1" customHeight="1">
      <c r="A16" s="11"/>
      <c r="B16" s="42"/>
      <c r="C16" s="42"/>
      <c r="D16" s="42"/>
      <c r="E16" s="42"/>
      <c r="F16" s="42"/>
      <c r="G16" s="12"/>
      <c r="H16" s="42"/>
      <c r="I16" s="42"/>
      <c r="J16" s="42"/>
      <c r="K16" s="42"/>
      <c r="L16" s="42"/>
      <c r="M16" s="42"/>
      <c r="N16" s="42"/>
      <c r="O16" s="42"/>
      <c r="P16" s="4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42"/>
      <c r="AC16" s="42"/>
      <c r="AD16" s="42"/>
      <c r="AE16" s="42"/>
      <c r="AF16" s="42"/>
      <c r="AG16" s="42"/>
      <c r="AH16" s="8"/>
      <c r="AI16" s="13"/>
    </row>
    <row r="17" spans="1:35" s="3" customFormat="1" ht="19.350000000000001" customHeight="1">
      <c r="A17" s="14"/>
      <c r="B17" s="115" t="s">
        <v>27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"/>
      <c r="R17" s="118" t="s">
        <v>28</v>
      </c>
      <c r="S17" s="119"/>
      <c r="T17" s="119"/>
      <c r="U17" s="119"/>
      <c r="V17" s="119"/>
      <c r="W17" s="119"/>
      <c r="X17" s="120" t="s">
        <v>52</v>
      </c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44"/>
    </row>
    <row r="18" spans="1:35" s="3" customFormat="1" ht="2.1" customHeight="1">
      <c r="A18" s="11"/>
      <c r="B18" s="42"/>
      <c r="C18" s="42"/>
      <c r="D18" s="42"/>
      <c r="E18" s="42"/>
      <c r="F18" s="42"/>
      <c r="G18" s="12"/>
      <c r="H18" s="42"/>
      <c r="I18" s="42"/>
      <c r="J18" s="42"/>
      <c r="K18" s="42"/>
      <c r="L18" s="42"/>
      <c r="M18" s="42"/>
      <c r="N18" s="42"/>
      <c r="O18" s="42"/>
      <c r="P18" s="4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42"/>
      <c r="AC18" s="42"/>
      <c r="AD18" s="42"/>
      <c r="AE18" s="42"/>
      <c r="AF18" s="42"/>
      <c r="AG18" s="42"/>
      <c r="AH18" s="8"/>
      <c r="AI18" s="13"/>
    </row>
    <row r="19" spans="1:35" s="3" customFormat="1" ht="14.1" customHeight="1">
      <c r="A19" s="14"/>
      <c r="B19" s="42" t="s">
        <v>27</v>
      </c>
      <c r="C19" s="12"/>
      <c r="D19" s="42"/>
      <c r="E19" s="42" t="s">
        <v>29</v>
      </c>
      <c r="F19" s="42"/>
      <c r="G19" s="42"/>
      <c r="H19" s="42"/>
      <c r="I19" s="42"/>
      <c r="J19" s="121"/>
      <c r="K19" s="122"/>
      <c r="M19" s="42"/>
      <c r="N19" s="42"/>
      <c r="P19" s="12"/>
      <c r="Q19" s="12"/>
      <c r="R19" s="104" t="s">
        <v>30</v>
      </c>
      <c r="S19" s="119"/>
      <c r="T19" s="119"/>
      <c r="U19" s="119"/>
      <c r="V19" s="119"/>
      <c r="W19" s="119"/>
      <c r="X19" s="119"/>
      <c r="Y19" s="119"/>
      <c r="Z19" s="32"/>
      <c r="AB19" s="29" t="s">
        <v>31</v>
      </c>
      <c r="AD19" s="42"/>
      <c r="AE19" s="42"/>
      <c r="AF19" s="42"/>
      <c r="AG19" s="12"/>
      <c r="AH19" s="8"/>
      <c r="AI19" s="13"/>
    </row>
    <row r="20" spans="1:35" s="3" customFormat="1" ht="2.1" customHeight="1">
      <c r="A20" s="48"/>
      <c r="B20" s="12"/>
      <c r="C20" s="12"/>
      <c r="D20" s="42"/>
      <c r="E20" s="42"/>
      <c r="F20" s="42"/>
      <c r="G20" s="42"/>
      <c r="H20" s="42"/>
      <c r="I20" s="42"/>
      <c r="J20" s="34"/>
      <c r="K20" s="42"/>
      <c r="L20" s="42"/>
      <c r="M20" s="42"/>
      <c r="N20" s="12"/>
      <c r="O20" s="12"/>
      <c r="P20" s="12"/>
      <c r="Q20" s="12"/>
      <c r="R20" s="34"/>
      <c r="S20" s="42"/>
      <c r="T20" s="42"/>
      <c r="U20" s="42"/>
      <c r="V20" s="12"/>
      <c r="W20" s="12"/>
      <c r="X20" s="12"/>
      <c r="Y20" s="12"/>
      <c r="Z20" s="34"/>
      <c r="AB20" s="42"/>
      <c r="AD20" s="42"/>
      <c r="AE20" s="12"/>
      <c r="AF20" s="12"/>
      <c r="AG20" s="12"/>
      <c r="AH20" s="8"/>
      <c r="AI20" s="13"/>
    </row>
    <row r="21" spans="1:35" s="3" customFormat="1" ht="14.1" customHeight="1">
      <c r="A21" s="16"/>
      <c r="B21" s="42" t="str">
        <f>IF(J19="nein","","LKW spezifikationen")</f>
        <v>LKW spezifikationen</v>
      </c>
      <c r="I21" s="42"/>
      <c r="J21" s="121"/>
      <c r="K21" s="123"/>
      <c r="L21" s="42" t="s">
        <v>10</v>
      </c>
      <c r="M21" s="42"/>
      <c r="N21" s="42"/>
      <c r="O21" s="42"/>
      <c r="P21" s="12"/>
      <c r="Q21" s="12"/>
      <c r="R21" s="124"/>
      <c r="S21" s="125"/>
      <c r="T21" s="125"/>
      <c r="U21" s="125"/>
      <c r="V21" s="125"/>
      <c r="W21" s="126"/>
      <c r="X21" s="47"/>
      <c r="Y21" s="47"/>
      <c r="Z21" s="32"/>
      <c r="AB21" s="29" t="s">
        <v>32</v>
      </c>
      <c r="AD21" s="42"/>
      <c r="AE21" s="42"/>
      <c r="AF21" s="42"/>
      <c r="AG21" s="12"/>
      <c r="AH21" s="8"/>
      <c r="AI21" s="13"/>
    </row>
    <row r="22" spans="1:35" s="3" customFormat="1" ht="2.1" customHeight="1">
      <c r="A22" s="16"/>
      <c r="B22" s="25"/>
      <c r="C22" s="12"/>
      <c r="D22" s="42"/>
      <c r="E22" s="42"/>
      <c r="F22" s="42"/>
      <c r="G22" s="42"/>
      <c r="H22" s="42"/>
      <c r="I22" s="42"/>
      <c r="J22" s="34"/>
      <c r="K22" s="42"/>
      <c r="L22" s="42"/>
      <c r="M22" s="42"/>
      <c r="N22" s="42"/>
      <c r="O22" s="42"/>
      <c r="P22" s="12"/>
      <c r="Q22" s="12"/>
      <c r="R22" s="34"/>
      <c r="S22" s="42"/>
      <c r="T22" s="42"/>
      <c r="U22" s="42"/>
      <c r="V22" s="42"/>
      <c r="W22" s="42"/>
      <c r="X22" s="12"/>
      <c r="Y22" s="12"/>
      <c r="Z22" s="34"/>
      <c r="AB22" s="42"/>
      <c r="AD22" s="42"/>
      <c r="AE22" s="42"/>
      <c r="AF22" s="42"/>
      <c r="AG22" s="12"/>
      <c r="AH22" s="8"/>
      <c r="AI22" s="13"/>
    </row>
    <row r="23" spans="1:35" s="3" customFormat="1" ht="14.1" customHeight="1">
      <c r="A23" s="16"/>
      <c r="B23" s="127"/>
      <c r="C23" s="128"/>
      <c r="D23" s="128"/>
      <c r="E23" s="128"/>
      <c r="F23" s="128"/>
      <c r="G23" s="128"/>
      <c r="H23" s="129"/>
      <c r="I23" s="42"/>
      <c r="J23" s="29" t="str">
        <f>IF(J19="nein","abgeholt: in welchem Werk","")</f>
        <v/>
      </c>
      <c r="K23" s="42"/>
      <c r="M23" s="42"/>
      <c r="N23" s="42"/>
      <c r="O23" s="49"/>
      <c r="P23" s="42"/>
      <c r="Q23" s="42"/>
      <c r="R23" s="3" t="str">
        <f>IF(R21="Fixzeit Toleranz 30 Min.","Zeit","")</f>
        <v/>
      </c>
      <c r="S23" s="42"/>
      <c r="U23" s="130"/>
      <c r="V23" s="131"/>
      <c r="W23" s="132"/>
      <c r="X23" s="42"/>
      <c r="Z23" s="32"/>
      <c r="AB23" s="29" t="s">
        <v>11</v>
      </c>
      <c r="AD23" s="42"/>
      <c r="AE23" s="42"/>
      <c r="AF23" s="42"/>
      <c r="AG23" s="42"/>
      <c r="AH23" s="8"/>
      <c r="AI23" s="13"/>
    </row>
    <row r="24" spans="1:35" s="3" customFormat="1" ht="2.1" customHeight="1">
      <c r="A24" s="16"/>
      <c r="B24" s="25"/>
      <c r="C24" s="12"/>
      <c r="D24" s="42"/>
      <c r="E24" s="42"/>
      <c r="F24" s="42"/>
      <c r="G24" s="42"/>
      <c r="H24" s="42"/>
      <c r="I24" s="42"/>
      <c r="J24" s="34"/>
      <c r="K24" s="42"/>
      <c r="L24" s="42"/>
      <c r="M24" s="42"/>
      <c r="N24" s="42"/>
      <c r="O24" s="42"/>
      <c r="P24" s="42"/>
      <c r="Q24" s="42"/>
      <c r="R24" s="34"/>
      <c r="S24" s="42"/>
      <c r="T24" s="42"/>
      <c r="U24" s="42"/>
      <c r="V24" s="42"/>
      <c r="W24" s="42"/>
      <c r="X24" s="42"/>
      <c r="Y24" s="42"/>
      <c r="Z24" s="34"/>
      <c r="AB24" s="42"/>
      <c r="AD24" s="42"/>
      <c r="AE24" s="42"/>
      <c r="AF24" s="42"/>
      <c r="AG24" s="42"/>
      <c r="AH24" s="8"/>
      <c r="AI24" s="13"/>
    </row>
    <row r="25" spans="1:35" s="3" customFormat="1" ht="14.1" customHeight="1">
      <c r="A25" s="16"/>
      <c r="B25" s="127"/>
      <c r="C25" s="128"/>
      <c r="D25" s="128"/>
      <c r="E25" s="128"/>
      <c r="F25" s="128"/>
      <c r="G25" s="128"/>
      <c r="H25" s="129"/>
      <c r="I25" s="42"/>
      <c r="J25" s="133"/>
      <c r="K25" s="134"/>
      <c r="L25" s="134"/>
      <c r="M25" s="134"/>
      <c r="N25" s="134"/>
      <c r="O25" s="134"/>
      <c r="P25" s="123"/>
      <c r="Q25" s="42"/>
      <c r="R25" s="34"/>
      <c r="S25" s="42"/>
      <c r="T25" s="42"/>
      <c r="U25" s="33"/>
      <c r="V25" s="33"/>
      <c r="W25" s="33"/>
      <c r="X25" s="33"/>
      <c r="Y25" s="33"/>
      <c r="Z25" s="32"/>
      <c r="AB25" s="29" t="s">
        <v>13</v>
      </c>
      <c r="AD25" s="4"/>
      <c r="AE25" s="4"/>
      <c r="AF25" s="4"/>
      <c r="AG25" s="4"/>
      <c r="AH25" s="4"/>
      <c r="AI25" s="13"/>
    </row>
    <row r="26" spans="1:35" s="3" customFormat="1" ht="1.7" customHeight="1" thickBot="1">
      <c r="A26" s="50"/>
      <c r="B26" s="51"/>
      <c r="C26" s="12"/>
      <c r="D26" s="12"/>
      <c r="E26" s="12"/>
      <c r="F26" s="12"/>
      <c r="G26" s="12"/>
      <c r="H26" s="12"/>
      <c r="I26" s="51"/>
      <c r="J26" s="51"/>
      <c r="K26" s="12"/>
      <c r="L26" s="20"/>
      <c r="M26" s="20"/>
      <c r="N26" s="20"/>
      <c r="O26" s="20"/>
      <c r="P26" s="20"/>
      <c r="Q26" s="20"/>
      <c r="R26" s="51"/>
      <c r="S26" s="51"/>
      <c r="T26" s="12"/>
      <c r="U26" s="20"/>
      <c r="V26" s="20"/>
      <c r="W26" s="20"/>
      <c r="X26" s="20"/>
      <c r="Y26" s="20"/>
      <c r="Z26" s="20"/>
      <c r="AA26" s="20"/>
      <c r="AB26" s="51"/>
      <c r="AC26" s="51"/>
      <c r="AD26" s="12"/>
      <c r="AE26" s="20"/>
      <c r="AF26" s="20"/>
      <c r="AG26" s="20"/>
      <c r="AH26" s="20"/>
      <c r="AI26" s="52"/>
    </row>
    <row r="27" spans="1:35" s="3" customFormat="1" ht="15.6" customHeight="1" thickTop="1">
      <c r="A27" s="53" t="s">
        <v>12</v>
      </c>
      <c r="B27" s="54"/>
      <c r="C27" s="54"/>
      <c r="D27" s="54"/>
      <c r="E27" s="54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55"/>
      <c r="R27" s="56" t="s">
        <v>33</v>
      </c>
      <c r="S27" s="55"/>
      <c r="T27" s="55"/>
      <c r="U27" s="55"/>
      <c r="V27" s="55"/>
      <c r="W27" s="55"/>
      <c r="X27" s="55"/>
      <c r="Y27" s="55"/>
      <c r="Z27" s="135"/>
      <c r="AA27" s="136"/>
      <c r="AB27" s="136"/>
      <c r="AC27" s="136"/>
      <c r="AD27" s="136"/>
      <c r="AE27" s="136"/>
      <c r="AF27" s="136"/>
      <c r="AG27" s="136"/>
      <c r="AH27" s="136"/>
      <c r="AI27" s="57"/>
    </row>
    <row r="28" spans="1:35" s="3" customFormat="1" ht="15.6" customHeight="1">
      <c r="A28" s="7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0"/>
      <c r="N28" s="20"/>
      <c r="O28" s="20"/>
      <c r="P28" s="12"/>
      <c r="Q28" s="12"/>
      <c r="R28" s="12"/>
      <c r="S28" s="12"/>
      <c r="X28" s="24" t="s">
        <v>34</v>
      </c>
      <c r="Z28" s="24"/>
      <c r="AA28" s="24"/>
      <c r="AB28" s="24"/>
      <c r="AC28" s="24"/>
      <c r="AD28" s="58" t="s">
        <v>35</v>
      </c>
      <c r="AE28" s="137"/>
      <c r="AF28" s="138"/>
      <c r="AG28" s="138"/>
      <c r="AH28" s="138"/>
      <c r="AI28" s="139"/>
    </row>
    <row r="29" spans="1:35" s="3" customFormat="1" ht="15.6" customHeight="1">
      <c r="A29" s="7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0"/>
      <c r="N29" s="20"/>
      <c r="O29" s="20"/>
      <c r="P29" s="12"/>
      <c r="Q29" s="12"/>
      <c r="R29" s="12"/>
      <c r="S29" s="12"/>
      <c r="Y29" s="24" t="s">
        <v>36</v>
      </c>
      <c r="Z29" s="12"/>
      <c r="AA29" s="12"/>
      <c r="AB29" s="12"/>
      <c r="AC29" s="12"/>
      <c r="AD29" s="19"/>
      <c r="AE29" s="137"/>
      <c r="AF29" s="138"/>
      <c r="AG29" s="138"/>
      <c r="AH29" s="138"/>
      <c r="AI29" s="139"/>
    </row>
    <row r="30" spans="1:35" s="3" customFormat="1" ht="15.6" customHeight="1">
      <c r="A30" s="7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0"/>
      <c r="N30" s="20"/>
      <c r="O30" s="20"/>
      <c r="P30" s="15"/>
      <c r="Q30" s="20"/>
      <c r="R30" s="20"/>
      <c r="S30" s="20"/>
      <c r="T30" s="28"/>
      <c r="U30" s="21" t="s">
        <v>16</v>
      </c>
      <c r="V30" s="30"/>
      <c r="W30" s="30"/>
      <c r="Y30" s="19" t="s">
        <v>37</v>
      </c>
      <c r="Z30" s="15"/>
      <c r="AA30" s="20"/>
      <c r="AB30" s="20"/>
      <c r="AC30" s="20"/>
      <c r="AD30" s="19"/>
      <c r="AE30" s="140" t="str">
        <f>IF(AE28="","",SUM((AE28-AE29))*1000)</f>
        <v/>
      </c>
      <c r="AF30" s="138"/>
      <c r="AG30" s="138"/>
      <c r="AH30" s="138"/>
      <c r="AI30" s="141"/>
    </row>
    <row r="31" spans="1:35" s="3" customFormat="1" ht="15.6" customHeight="1">
      <c r="A31" s="7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0"/>
      <c r="N31" s="20"/>
      <c r="O31" s="20"/>
      <c r="P31" s="20"/>
      <c r="Q31" s="20"/>
      <c r="R31" s="20"/>
      <c r="S31" s="20"/>
      <c r="T31" s="8" t="s">
        <v>18</v>
      </c>
      <c r="U31" s="30"/>
      <c r="V31" s="30"/>
      <c r="W31" s="30"/>
      <c r="Y31" s="72" t="s">
        <v>53</v>
      </c>
      <c r="Z31" s="15"/>
      <c r="AA31" s="20"/>
      <c r="AB31" s="20"/>
      <c r="AC31" s="20"/>
      <c r="AD31" s="19"/>
      <c r="AE31" s="151"/>
      <c r="AF31" s="152"/>
      <c r="AG31" s="152"/>
      <c r="AH31" s="152"/>
      <c r="AI31" s="153"/>
    </row>
    <row r="32" spans="1:35" s="3" customFormat="1" ht="15.6" customHeight="1">
      <c r="A32" s="7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0"/>
      <c r="N32" s="20"/>
      <c r="O32" s="20"/>
      <c r="P32" s="20"/>
      <c r="Q32" s="20"/>
      <c r="R32" s="20"/>
      <c r="S32" s="20"/>
      <c r="T32" s="8" t="s">
        <v>17</v>
      </c>
      <c r="W32" s="30"/>
      <c r="Y32" s="24" t="s">
        <v>38</v>
      </c>
      <c r="Z32" s="24"/>
      <c r="AA32" s="24"/>
      <c r="AB32" s="24"/>
      <c r="AC32" s="24"/>
      <c r="AD32" s="59" t="s">
        <v>39</v>
      </c>
      <c r="AE32" s="164" t="str">
        <f>IF(Z27=800,1120,IF(Z27=1000,1320,IF(Z27=1200,1540,"")))</f>
        <v/>
      </c>
      <c r="AF32" s="147"/>
      <c r="AG32" s="147"/>
      <c r="AH32" s="147"/>
      <c r="AI32" s="165"/>
    </row>
    <row r="33" spans="1:35" s="3" customFormat="1" ht="15.6" customHeight="1">
      <c r="A33" s="7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0"/>
      <c r="N33" s="20"/>
      <c r="O33" s="20"/>
      <c r="P33" s="20"/>
      <c r="Q33" s="20"/>
      <c r="R33" s="20"/>
      <c r="S33" s="20"/>
      <c r="T33" s="157">
        <v>180</v>
      </c>
      <c r="U33" s="158"/>
      <c r="V33" s="18" t="s">
        <v>24</v>
      </c>
      <c r="W33" s="25"/>
      <c r="X33" s="24"/>
      <c r="Y33" s="24" t="s">
        <v>40</v>
      </c>
      <c r="AC33" s="62"/>
      <c r="AD33" s="19" t="s">
        <v>41</v>
      </c>
      <c r="AE33" s="146"/>
      <c r="AF33" s="147"/>
      <c r="AG33" s="147"/>
      <c r="AH33" s="147"/>
      <c r="AI33" s="61"/>
    </row>
    <row r="34" spans="1:35" s="3" customFormat="1" ht="15.6" customHeight="1">
      <c r="A34" s="7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20"/>
      <c r="P34" s="20"/>
      <c r="Q34" s="20"/>
      <c r="R34" s="20"/>
      <c r="S34" s="20"/>
      <c r="T34" s="30"/>
      <c r="U34" s="30"/>
      <c r="V34" s="30"/>
      <c r="W34" s="30"/>
      <c r="Y34" s="24" t="str">
        <f>IF($AE$30="","",IF($AE$30&gt;4999,"Ruhepodest?",""))</f>
        <v/>
      </c>
      <c r="AB34" s="24"/>
      <c r="AD34" s="24" t="str">
        <f>IF($AE$30="","",IF($AE$30&gt;4999,"h2",""))</f>
        <v/>
      </c>
      <c r="AE34" s="148"/>
      <c r="AF34" s="147"/>
      <c r="AG34" s="147"/>
      <c r="AH34" s="147"/>
      <c r="AI34" s="61"/>
    </row>
    <row r="35" spans="1:35" s="3" customFormat="1" ht="15.6" customHeight="1">
      <c r="A35" s="7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0"/>
      <c r="N35" s="20"/>
      <c r="O35" s="20"/>
      <c r="P35" s="20"/>
      <c r="Q35" s="20"/>
      <c r="R35" s="20"/>
      <c r="S35" s="20"/>
      <c r="T35" s="30"/>
      <c r="U35" s="30"/>
      <c r="V35" s="30"/>
      <c r="W35" s="30"/>
      <c r="Y35" s="24" t="s">
        <v>40</v>
      </c>
      <c r="AC35" s="62"/>
      <c r="AD35" s="19" t="s">
        <v>41</v>
      </c>
      <c r="AE35" s="146"/>
      <c r="AF35" s="147"/>
      <c r="AG35" s="147"/>
      <c r="AH35" s="147"/>
      <c r="AI35" s="61"/>
    </row>
    <row r="36" spans="1:35" s="3" customFormat="1" ht="15.6" customHeight="1">
      <c r="A36" s="7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20"/>
      <c r="N36" s="20"/>
      <c r="O36" s="20"/>
      <c r="P36" s="20"/>
      <c r="Q36" s="20"/>
      <c r="R36" s="20"/>
      <c r="S36" s="20"/>
      <c r="T36" s="30"/>
      <c r="U36" s="30"/>
      <c r="V36" s="30"/>
      <c r="W36" s="30"/>
      <c r="Y36" s="24" t="s">
        <v>42</v>
      </c>
      <c r="AC36" s="62"/>
      <c r="AD36" s="19" t="s">
        <v>43</v>
      </c>
      <c r="AE36" s="146"/>
      <c r="AF36" s="147"/>
      <c r="AG36" s="147"/>
      <c r="AH36" s="147"/>
      <c r="AI36" s="61"/>
    </row>
    <row r="37" spans="1:35" s="3" customFormat="1" ht="15.6" customHeight="1">
      <c r="A37" s="7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0"/>
      <c r="N37" s="20"/>
      <c r="O37" s="20"/>
      <c r="P37" s="20"/>
      <c r="Q37" s="20"/>
      <c r="R37" s="20"/>
      <c r="S37" s="20"/>
      <c r="T37" s="28"/>
      <c r="U37" s="21" t="s">
        <v>19</v>
      </c>
      <c r="V37" s="25"/>
      <c r="W37" s="25"/>
      <c r="Y37" s="24" t="str">
        <f>IF($Z$27&lt;1001,"RIKO DN / 600","")</f>
        <v>RIKO DN / 600</v>
      </c>
      <c r="AD37" s="24" t="str">
        <f>IF($Z$27&lt;1001,"h3","")</f>
        <v>h3</v>
      </c>
      <c r="AE37" s="146"/>
      <c r="AF37" s="147"/>
      <c r="AG37" s="147"/>
      <c r="AH37" s="147"/>
      <c r="AI37" s="61"/>
    </row>
    <row r="38" spans="1:35" s="3" customFormat="1" ht="15.6" customHeight="1">
      <c r="A38" s="7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  <c r="O38" s="20"/>
      <c r="P38" s="20"/>
      <c r="Q38" s="20"/>
      <c r="R38" s="20"/>
      <c r="S38" s="20"/>
      <c r="T38" s="8" t="s">
        <v>18</v>
      </c>
      <c r="Y38" s="24" t="s">
        <v>44</v>
      </c>
      <c r="AD38" s="19" t="s">
        <v>43</v>
      </c>
      <c r="AE38" s="146"/>
      <c r="AF38" s="147"/>
      <c r="AG38" s="147"/>
      <c r="AH38" s="147"/>
      <c r="AI38" s="60"/>
    </row>
    <row r="39" spans="1:35" s="3" customFormat="1" ht="15.6" customHeight="1">
      <c r="A39" s="7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0"/>
      <c r="N39" s="20"/>
      <c r="O39" s="20"/>
      <c r="P39" s="20"/>
      <c r="Q39" s="20"/>
      <c r="R39" s="20"/>
      <c r="S39" s="20"/>
      <c r="T39" s="8" t="s">
        <v>21</v>
      </c>
      <c r="U39" s="30"/>
      <c r="V39" s="30"/>
      <c r="W39" s="30"/>
      <c r="Y39" s="24" t="s">
        <v>45</v>
      </c>
      <c r="AD39" s="19"/>
      <c r="AE39" s="166"/>
      <c r="AF39" s="92"/>
      <c r="AG39" s="92"/>
      <c r="AH39" s="92"/>
      <c r="AI39" s="60"/>
    </row>
    <row r="40" spans="1:35" s="3" customFormat="1" ht="15.6" customHeight="1">
      <c r="A40" s="7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20"/>
      <c r="N40" s="20"/>
      <c r="O40" s="20"/>
      <c r="P40" s="20"/>
      <c r="Q40" s="20"/>
      <c r="R40" s="20"/>
      <c r="S40" s="20"/>
      <c r="T40" s="8" t="s">
        <v>22</v>
      </c>
      <c r="U40" s="30"/>
      <c r="V40" s="30"/>
      <c r="W40" s="30"/>
      <c r="X40" s="20"/>
      <c r="Y40" s="24" t="s">
        <v>46</v>
      </c>
      <c r="Z40" s="20"/>
      <c r="AA40" s="20"/>
      <c r="AB40" s="20"/>
      <c r="AC40" s="20"/>
      <c r="AD40" s="19" t="s">
        <v>47</v>
      </c>
      <c r="AE40" s="140" t="str">
        <f>IF(SUM($AE$32:$AH$39)=0,"",(SUM(AE$32+AE33+AE34+AE35+AE36+AE37+AE38+AE39)))</f>
        <v/>
      </c>
      <c r="AF40" s="92"/>
      <c r="AG40" s="92"/>
      <c r="AH40" s="92"/>
      <c r="AI40" s="63"/>
    </row>
    <row r="41" spans="1:35" s="3" customFormat="1" ht="15.6" customHeight="1">
      <c r="A41" s="7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0"/>
      <c r="N41" s="20"/>
      <c r="O41" s="20"/>
      <c r="P41" s="20"/>
      <c r="Q41" s="20"/>
      <c r="R41" s="20"/>
      <c r="S41" s="20"/>
      <c r="T41" s="15" t="s">
        <v>26</v>
      </c>
      <c r="W41" s="25"/>
      <c r="Y41" s="24" t="s">
        <v>48</v>
      </c>
      <c r="Z41" s="20"/>
      <c r="AA41" s="20"/>
      <c r="AB41" s="20"/>
      <c r="AC41" s="20"/>
      <c r="AD41" s="19" t="s">
        <v>49</v>
      </c>
      <c r="AE41" s="159" t="str">
        <f>IF($AE$40="","",SUM($AE$30-$AE$40))</f>
        <v/>
      </c>
      <c r="AF41" s="92"/>
      <c r="AG41" s="92"/>
      <c r="AH41" s="92"/>
      <c r="AI41" s="64"/>
    </row>
    <row r="42" spans="1:35" s="3" customFormat="1" ht="15.6" customHeight="1">
      <c r="A42" s="36"/>
      <c r="B42" s="30"/>
      <c r="C42" s="30"/>
      <c r="D42" s="30"/>
      <c r="E42" s="30"/>
      <c r="F42" s="30"/>
      <c r="G42" s="34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142"/>
      <c r="U42" s="143"/>
      <c r="V42" s="18" t="s">
        <v>25</v>
      </c>
      <c r="W42" s="30"/>
      <c r="X42" s="30"/>
      <c r="Y42" s="24" t="s">
        <v>46</v>
      </c>
      <c r="Z42" s="20"/>
      <c r="AA42" s="20"/>
      <c r="AB42" s="20"/>
      <c r="AC42" s="20"/>
      <c r="AD42" s="19" t="s">
        <v>50</v>
      </c>
      <c r="AE42" s="160" t="str">
        <f>IF(AE40="","",AE40+AE41)</f>
        <v/>
      </c>
      <c r="AF42" s="161"/>
      <c r="AG42" s="161"/>
      <c r="AH42" s="161"/>
      <c r="AI42" s="65"/>
    </row>
    <row r="43" spans="1:35" s="3" customFormat="1" ht="15.6" customHeight="1">
      <c r="A43" s="36"/>
      <c r="B43" s="30"/>
      <c r="C43" s="30"/>
      <c r="D43" s="30"/>
      <c r="E43" s="30"/>
      <c r="F43" s="30"/>
      <c r="G43" s="3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6"/>
      <c r="AI43" s="31"/>
    </row>
    <row r="44" spans="1:35" s="3" customFormat="1" ht="15.6" customHeight="1">
      <c r="A44" s="36"/>
      <c r="B44" s="30"/>
      <c r="C44" s="30"/>
      <c r="D44" s="30"/>
      <c r="E44" s="30"/>
      <c r="F44" s="30"/>
      <c r="G44" s="34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6"/>
      <c r="AI44" s="31"/>
    </row>
    <row r="45" spans="1:35" s="3" customFormat="1" ht="15.6" customHeight="1">
      <c r="A45" s="36"/>
      <c r="B45" s="30"/>
      <c r="C45" s="30"/>
      <c r="D45" s="30"/>
      <c r="E45" s="30"/>
      <c r="F45" s="30"/>
      <c r="G45" s="34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6"/>
      <c r="AI45" s="31"/>
    </row>
    <row r="46" spans="1:35" s="3" customFormat="1" ht="15.6" customHeight="1">
      <c r="A46" s="36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28"/>
      <c r="U46" s="21" t="s">
        <v>20</v>
      </c>
      <c r="V46" s="25"/>
      <c r="W46" s="30"/>
      <c r="X46" s="30"/>
      <c r="Y46" s="6"/>
      <c r="AI46" s="31"/>
    </row>
    <row r="47" spans="1:35" s="3" customFormat="1" ht="15.6" customHeight="1">
      <c r="A47" s="35"/>
      <c r="B47" s="37"/>
      <c r="C47" s="8"/>
      <c r="D47" s="25"/>
      <c r="E47" s="25"/>
      <c r="F47" s="25"/>
      <c r="G47" s="6"/>
      <c r="H47" s="37"/>
      <c r="I47" s="8"/>
      <c r="J47" s="25"/>
      <c r="K47" s="25"/>
      <c r="L47" s="25"/>
      <c r="M47" s="6"/>
      <c r="N47" s="37"/>
      <c r="O47" s="8"/>
      <c r="P47" s="25"/>
      <c r="Q47" s="25"/>
      <c r="R47" s="25"/>
      <c r="S47" s="6"/>
      <c r="T47" s="8" t="s">
        <v>18</v>
      </c>
      <c r="U47" s="30"/>
      <c r="V47" s="30"/>
      <c r="W47" s="30"/>
      <c r="X47" s="25"/>
      <c r="Y47" s="6"/>
      <c r="AI47" s="31"/>
    </row>
    <row r="48" spans="1:35" s="3" customFormat="1" ht="15.6" customHeight="1">
      <c r="A48" s="36"/>
      <c r="B48" s="30"/>
      <c r="C48" s="30"/>
      <c r="D48" s="30"/>
      <c r="E48" s="30"/>
      <c r="F48" s="30"/>
      <c r="G48" s="34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8" t="s">
        <v>21</v>
      </c>
      <c r="U48" s="30"/>
      <c r="V48" s="30"/>
      <c r="W48" s="30"/>
      <c r="X48" s="30"/>
      <c r="Y48" s="6"/>
      <c r="Z48" s="24"/>
      <c r="AA48" s="24"/>
      <c r="AB48" s="24"/>
      <c r="AC48" s="24"/>
      <c r="AD48" s="24"/>
      <c r="AE48" s="144"/>
      <c r="AF48" s="144"/>
      <c r="AG48" s="144"/>
      <c r="AH48" s="144"/>
      <c r="AI48" s="145"/>
    </row>
    <row r="49" spans="1:35" s="3" customFormat="1" ht="15.6" customHeight="1">
      <c r="A49" s="36"/>
      <c r="B49" s="30"/>
      <c r="C49" s="30"/>
      <c r="D49" s="30"/>
      <c r="E49" s="30"/>
      <c r="F49" s="30"/>
      <c r="G49" s="3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" t="s">
        <v>23</v>
      </c>
      <c r="W49" s="25"/>
      <c r="X49" s="30"/>
      <c r="Y49" s="6"/>
      <c r="Z49" s="24"/>
      <c r="AA49" s="24"/>
      <c r="AB49" s="24"/>
      <c r="AC49" s="24"/>
      <c r="AD49" s="24"/>
      <c r="AE49" s="144"/>
      <c r="AF49" s="144"/>
      <c r="AG49" s="144"/>
      <c r="AH49" s="144"/>
      <c r="AI49" s="145"/>
    </row>
    <row r="50" spans="1:35" s="3" customFormat="1" ht="15.6" customHeight="1">
      <c r="A50" s="36"/>
      <c r="B50" s="30"/>
      <c r="C50" s="30"/>
      <c r="D50" s="30"/>
      <c r="E50" s="30"/>
      <c r="F50" s="30"/>
      <c r="G50" s="34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15" t="s">
        <v>26</v>
      </c>
      <c r="W50" s="25"/>
      <c r="X50" s="30"/>
      <c r="Y50" s="6"/>
      <c r="Z50" s="24"/>
      <c r="AA50" s="24"/>
      <c r="AB50" s="24"/>
      <c r="AC50" s="24"/>
      <c r="AD50" s="24"/>
      <c r="AE50" s="144"/>
      <c r="AF50" s="144"/>
      <c r="AG50" s="144"/>
      <c r="AH50" s="144"/>
      <c r="AI50" s="145"/>
    </row>
    <row r="51" spans="1:35" s="3" customFormat="1" ht="15.6" customHeight="1">
      <c r="A51" s="3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142"/>
      <c r="U51" s="143"/>
      <c r="V51" s="18" t="s">
        <v>24</v>
      </c>
      <c r="W51" s="30"/>
      <c r="X51" s="30"/>
      <c r="Y51" s="6"/>
      <c r="Z51" s="24"/>
      <c r="AA51" s="24"/>
      <c r="AB51" s="24"/>
      <c r="AC51" s="24"/>
      <c r="AD51" s="24"/>
      <c r="AE51" s="144"/>
      <c r="AF51" s="144"/>
      <c r="AG51" s="144"/>
      <c r="AH51" s="144"/>
      <c r="AI51" s="145"/>
    </row>
    <row r="52" spans="1:35" s="3" customFormat="1" ht="15.6" customHeight="1">
      <c r="A52" s="35"/>
      <c r="B52" s="37"/>
      <c r="C52" s="8"/>
      <c r="D52" s="25"/>
      <c r="E52" s="25"/>
      <c r="F52" s="25"/>
      <c r="G52" s="6"/>
      <c r="H52" s="37"/>
      <c r="I52" s="8"/>
      <c r="J52" s="25"/>
      <c r="K52" s="25"/>
      <c r="L52" s="25"/>
      <c r="M52" s="6"/>
      <c r="N52" s="37"/>
      <c r="O52" s="8"/>
      <c r="P52" s="25"/>
      <c r="Q52" s="25"/>
      <c r="R52" s="25"/>
      <c r="S52" s="6"/>
      <c r="X52" s="25"/>
      <c r="Y52" s="149"/>
      <c r="Z52" s="150"/>
      <c r="AA52" s="150"/>
      <c r="AB52" s="162"/>
      <c r="AC52" s="163"/>
      <c r="AD52" s="24"/>
      <c r="AE52" s="144"/>
      <c r="AF52" s="144"/>
      <c r="AG52" s="144"/>
      <c r="AH52" s="144"/>
      <c r="AI52" s="145"/>
    </row>
    <row r="53" spans="1:35" s="3" customFormat="1" ht="15.6" customHeight="1">
      <c r="A53" s="36"/>
      <c r="B53" s="30"/>
      <c r="C53" s="30"/>
      <c r="D53" s="30"/>
      <c r="E53" s="30"/>
      <c r="F53" s="30"/>
      <c r="G53" s="34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X53" s="30"/>
      <c r="Y53" s="150"/>
      <c r="Z53" s="150"/>
      <c r="AA53" s="150"/>
      <c r="AB53" s="163"/>
      <c r="AC53" s="163"/>
      <c r="AD53" s="24"/>
      <c r="AE53" s="144"/>
      <c r="AF53" s="144"/>
      <c r="AG53" s="144"/>
      <c r="AH53" s="144"/>
      <c r="AI53" s="145"/>
    </row>
    <row r="54" spans="1:35" s="3" customFormat="1" ht="15.6" customHeight="1">
      <c r="A54" s="36"/>
      <c r="B54" s="30"/>
      <c r="C54" s="30"/>
      <c r="D54" s="30"/>
      <c r="E54" s="30"/>
      <c r="F54" s="30"/>
      <c r="G54" s="34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X54" s="30"/>
      <c r="Y54" s="6"/>
      <c r="Z54" s="24"/>
      <c r="AA54" s="24"/>
      <c r="AB54" s="24"/>
      <c r="AC54" s="24"/>
      <c r="AD54" s="24"/>
      <c r="AE54" s="144"/>
      <c r="AF54" s="144"/>
      <c r="AG54" s="144"/>
      <c r="AH54" s="144"/>
      <c r="AI54" s="145"/>
    </row>
    <row r="55" spans="1:35" s="43" customFormat="1" ht="15.6" customHeight="1">
      <c r="A55" s="17" t="s">
        <v>14</v>
      </c>
      <c r="B55" s="18"/>
      <c r="C55" s="18"/>
      <c r="D55" s="18"/>
      <c r="E55" s="18"/>
      <c r="F55" s="154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6"/>
    </row>
    <row r="56" spans="1:35" s="43" customFormat="1" ht="15.6" customHeight="1">
      <c r="A56" s="22"/>
      <c r="B56" s="23"/>
      <c r="C56" s="23"/>
      <c r="D56" s="23"/>
      <c r="E56" s="23"/>
      <c r="F56" s="154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6"/>
    </row>
    <row r="57" spans="1:35" s="43" customFormat="1" ht="3" customHeight="1">
      <c r="A57" s="66"/>
      <c r="B57" s="67"/>
      <c r="C57" s="67"/>
      <c r="D57" s="67"/>
      <c r="E57" s="67"/>
      <c r="F57" s="68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70"/>
    </row>
    <row r="58" spans="1:35" s="20" customFormat="1" ht="10.5" customHeight="1">
      <c r="A58" s="19" t="s">
        <v>54</v>
      </c>
      <c r="B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</sheetData>
  <sheetProtection algorithmName="SHA-512" hashValue="cgWj5/YDkEmAfkPwiWjYh5SkYMF/cJwhQYaZEsjsIoBKFCNzzCHeNCrq2O+Hvpznplfc74eH3Ld+8XAVWd/gBw==" saltValue="QwJZka0/JJ/QSdMl5ZRXPw==" spinCount="100000" sheet="1" objects="1" scenarios="1"/>
  <protectedRanges>
    <protectedRange sqref="AE31:AI31" name="Bereich39"/>
    <protectedRange sqref="Y55:AI55 F55:X55" name="Bereich29"/>
    <protectedRange sqref="F27:P27" name="Bereich36"/>
    <protectedRange sqref="B25:H25" name="Bereich34"/>
    <protectedRange sqref="J21:K21" name="Bereich32"/>
    <protectedRange sqref="J8:P8" name="Bereich30"/>
    <protectedRange sqref="G15:P15" name="Bereich7"/>
    <protectedRange sqref="E12:P14" name="Bereich3"/>
    <protectedRange sqref="A9:P11" name="Bereich2"/>
    <protectedRange sqref="AD8:AI8" name="Bereich4"/>
    <protectedRange sqref="R9:AI11" name="Bereich5"/>
    <protectedRange sqref="V12:AI14" name="Bereich6"/>
    <protectedRange sqref="J19:K19" name="Bereich9"/>
    <protectedRange sqref="J25" name="Bereich13"/>
    <protectedRange sqref="U23" name="Bereich15"/>
    <protectedRange sqref="Z19" name="Bereich16"/>
    <protectedRange sqref="Z21" name="Bereich17"/>
    <protectedRange sqref="Z23" name="Bereich18"/>
    <protectedRange sqref="Z25" name="Bereich19"/>
    <protectedRange sqref="AE28:AI29" name="Bereich22"/>
    <protectedRange sqref="AE33:AH39" name="Bereich23"/>
    <protectedRange sqref="T30" name="Bereich24"/>
    <protectedRange sqref="T37" name="Bereich25"/>
    <protectedRange sqref="T42:U42" name="Bereich26"/>
    <protectedRange sqref="T46" name="Bereich27"/>
    <protectedRange sqref="T51:U51" name="Bereich28"/>
    <protectedRange sqref="X15:AI15" name="Bereich31"/>
    <protectedRange sqref="B23:H23" name="Bereich33"/>
    <protectedRange sqref="R21:W21" name="Bereich35"/>
    <protectedRange sqref="Z27:AH27" name="Bereich37"/>
    <protectedRange sqref="Y56:AI56 F56:X56" name="Bereich38"/>
  </protectedRanges>
  <dataConsolidate/>
  <mergeCells count="70">
    <mergeCell ref="AE31:AI31"/>
    <mergeCell ref="F55:AI55"/>
    <mergeCell ref="F56:AI56"/>
    <mergeCell ref="T33:U33"/>
    <mergeCell ref="T42:U42"/>
    <mergeCell ref="AE41:AH41"/>
    <mergeCell ref="AE42:AH42"/>
    <mergeCell ref="AB52:AC53"/>
    <mergeCell ref="AE48:AI48"/>
    <mergeCell ref="AE49:AI49"/>
    <mergeCell ref="AE50:AI50"/>
    <mergeCell ref="AE32:AI32"/>
    <mergeCell ref="AE36:AH36"/>
    <mergeCell ref="AE37:AH37"/>
    <mergeCell ref="AE38:AH38"/>
    <mergeCell ref="AE39:AH39"/>
    <mergeCell ref="AE40:AH40"/>
    <mergeCell ref="AE33:AH33"/>
    <mergeCell ref="AE34:AH34"/>
    <mergeCell ref="AE35:AH35"/>
    <mergeCell ref="Y52:AA53"/>
    <mergeCell ref="T51:U51"/>
    <mergeCell ref="AE51:AI51"/>
    <mergeCell ref="AE52:AI52"/>
    <mergeCell ref="AE53:AI53"/>
    <mergeCell ref="AE54:AI54"/>
    <mergeCell ref="F27:P27"/>
    <mergeCell ref="Z27:AH27"/>
    <mergeCell ref="AE28:AI28"/>
    <mergeCell ref="AE29:AI29"/>
    <mergeCell ref="AE30:AI30"/>
    <mergeCell ref="J21:K21"/>
    <mergeCell ref="R21:W21"/>
    <mergeCell ref="B23:H23"/>
    <mergeCell ref="U23:W23"/>
    <mergeCell ref="B25:H25"/>
    <mergeCell ref="J25:P25"/>
    <mergeCell ref="B17:P17"/>
    <mergeCell ref="R17:W17"/>
    <mergeCell ref="X17:AH17"/>
    <mergeCell ref="J19:K19"/>
    <mergeCell ref="R19:Y19"/>
    <mergeCell ref="A14:D14"/>
    <mergeCell ref="E14:P14"/>
    <mergeCell ref="R14:U14"/>
    <mergeCell ref="V14:AI14"/>
    <mergeCell ref="A15:F15"/>
    <mergeCell ref="G15:P15"/>
    <mergeCell ref="R15:W15"/>
    <mergeCell ref="X15:AI15"/>
    <mergeCell ref="A12:D12"/>
    <mergeCell ref="E12:P12"/>
    <mergeCell ref="R12:U12"/>
    <mergeCell ref="V12:AI12"/>
    <mergeCell ref="A13:D13"/>
    <mergeCell ref="E13:P13"/>
    <mergeCell ref="R13:U13"/>
    <mergeCell ref="V13:AI13"/>
    <mergeCell ref="A6:Q7"/>
    <mergeCell ref="R6:AI7"/>
    <mergeCell ref="J8:P8"/>
    <mergeCell ref="R8:Z8"/>
    <mergeCell ref="AA8:AC8"/>
    <mergeCell ref="AD8:AI8"/>
    <mergeCell ref="A9:P9"/>
    <mergeCell ref="R9:AI9"/>
    <mergeCell ref="A10:P10"/>
    <mergeCell ref="R10:AI10"/>
    <mergeCell ref="A11:P11"/>
    <mergeCell ref="R11:AI11"/>
  </mergeCells>
  <phoneticPr fontId="3" type="noConversion"/>
  <dataValidations count="15">
    <dataValidation type="list" allowBlank="1" showInputMessage="1" showErrorMessage="1" sqref="B47 H47 N47 T30 B52 H52 N52 T37 T46 AT48" xr:uid="{00000000-0002-0000-0000-000000000000}">
      <formula1>$A$2:$B$2</formula1>
    </dataValidation>
    <dataValidation showInputMessage="1" showErrorMessage="1" sqref="J25:P25" xr:uid="{D330075D-9DF6-443A-8FD2-93E983C087CD}"/>
    <dataValidation type="list" allowBlank="1" showInputMessage="1" showErrorMessage="1" sqref="AE39:AH39" xr:uid="{59043CB1-12B6-4AEA-BD62-82B2874B6665}">
      <formula1>"60,80,100"</formula1>
    </dataValidation>
    <dataValidation type="list" allowBlank="1" showInputMessage="1" showErrorMessage="1" sqref="Z19 Z21 Z23 Z25" xr:uid="{D3076A50-96F9-45DB-A1C3-DA203A3D96CB}">
      <formula1>"X"</formula1>
    </dataValidation>
    <dataValidation type="list" allowBlank="1" showInputMessage="1" showErrorMessage="1" sqref="AE33:AH33 AE35:AH35" xr:uid="{44410625-B590-441E-AB96-7DEE939EBEF3}">
      <formula1>"250,375,500,625,750,875,1000,1125,1250,1375,1500,1625,1750,1875,2000,2125,2250,2375,2500,2625,2750,2875,3000,3125,3250,3375,3500,3625,3750,3875,4000,4125,4250,4375,4500,4625,4750,5000,5125,5250,5375,5500,5625,5750,5875,6000"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AE34:AH34" xr:uid="{8946F19E-4686-4072-B7B7-2DA51EEE7312}">
      <formula1>$A$3:$B$3</formula1>
    </dataValidation>
    <dataValidation type="list" allowBlank="1" showInputMessage="1" showErrorMessage="1" sqref="R21 X21:Y21" xr:uid="{2814E9C6-F6AF-402A-8C8F-D310C6C192BC}">
      <formula1>"gelegentlich,13.00 - 15.00 Uhr, bis 12.00 Uhr, 07.00 - 9.00 Uhr,Fixzeit Toleranz 30 Min."</formula1>
    </dataValidation>
    <dataValidation type="list" allowBlank="1" showInputMessage="1" showErrorMessage="1" sqref="J21" xr:uid="{2206D3FE-1647-40D2-8A19-CCB0F03EC115}">
      <formula1>",,,X"</formula1>
    </dataValidation>
    <dataValidation type="list" allowBlank="1" showInputMessage="1" showErrorMessage="1" sqref="J19" xr:uid="{431DD600-BD1A-4AFF-B1FC-F2DF90B8F717}">
      <formula1>"ja,nein"</formula1>
    </dataValidation>
    <dataValidation type="list" allowBlank="1" showInputMessage="1" showErrorMessage="1" sqref="B25:H25" xr:uid="{B85E0CC7-DC4F-4D38-ADEE-8DD10E351515}">
      <formula1>"mit Anhänger,ohne Anhänger/Solo,4/5-Achser,Sattelschlepper"</formula1>
    </dataValidation>
    <dataValidation type="list" showInputMessage="1" showErrorMessage="1" sqref="B23:H23" xr:uid="{173B63FE-B1AB-4E63-94BE-B4C209DB5F31}">
      <formula1>",ohne Kran,mit Kran"</formula1>
    </dataValidation>
    <dataValidation type="list" allowBlank="1" showInputMessage="1" showErrorMessage="1" sqref="AE38:AH38" xr:uid="{09D8C6AF-7D6B-4C35-8A60-98B81294FAC0}">
      <formula1>"150"</formula1>
    </dataValidation>
    <dataValidation type="list" allowBlank="1" showInputMessage="1" showErrorMessage="1" sqref="AE36:AI36" xr:uid="{DEBDDC4E-B968-421B-B994-E32B9B3F755A}">
      <formula1>"600"</formula1>
    </dataValidation>
    <dataValidation type="list" allowBlank="1" showInputMessage="1" showErrorMessage="1" sqref="Z27:AH27" xr:uid="{8E0C51DE-35AF-4397-92FE-E90613BB73F9}">
      <formula1>$A$4:$D$4</formula1>
    </dataValidation>
    <dataValidation type="list" allowBlank="1" showInputMessage="1" showErrorMessage="1" sqref="AE37:AH37" xr:uid="{AED42242-1AAD-42D4-8589-495E0089AA39}">
      <formula1>$Q$2:$AI$2</formula1>
    </dataValidation>
  </dataValidations>
  <pageMargins left="0.59055118110236227" right="0.31496062992125984" top="0.9055118110236221" bottom="0.31496062992125984" header="0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143" r:id="rId5">
          <objectPr defaultSize="0" autoPict="0" r:id="rId6">
            <anchor moveWithCells="1">
              <from>
                <xdr:col>0</xdr:col>
                <xdr:colOff>0</xdr:colOff>
                <xdr:row>36</xdr:row>
                <xdr:rowOff>9525</xdr:rowOff>
              </from>
              <to>
                <xdr:col>17</xdr:col>
                <xdr:colOff>180975</xdr:colOff>
                <xdr:row>43</xdr:row>
                <xdr:rowOff>76200</xdr:rowOff>
              </to>
            </anchor>
          </objectPr>
        </oleObject>
      </mc:Choice>
      <mc:Fallback>
        <oleObject progId="AutoSketch.Drawing.9" shapeId="1143" r:id="rId5"/>
      </mc:Fallback>
    </mc:AlternateContent>
    <mc:AlternateContent xmlns:mc="http://schemas.openxmlformats.org/markup-compatibility/2006">
      <mc:Choice Requires="x14">
        <oleObject progId="AutoSketch.Drawing.9" shapeId="1144" r:id="rId7">
          <objectPr defaultSize="0" autoPict="0" r:id="rId8">
            <anchor moveWithCells="1">
              <from>
                <xdr:col>0</xdr:col>
                <xdr:colOff>0</xdr:colOff>
                <xdr:row>44</xdr:row>
                <xdr:rowOff>133350</xdr:rowOff>
              </from>
              <to>
                <xdr:col>17</xdr:col>
                <xdr:colOff>161925</xdr:colOff>
                <xdr:row>52</xdr:row>
                <xdr:rowOff>28575</xdr:rowOff>
              </to>
            </anchor>
          </objectPr>
        </oleObject>
      </mc:Choice>
      <mc:Fallback>
        <oleObject progId="AutoSketch.Drawing.9" shapeId="1144" r:id="rId7"/>
      </mc:Fallback>
    </mc:AlternateContent>
    <mc:AlternateContent xmlns:mc="http://schemas.openxmlformats.org/markup-compatibility/2006">
      <mc:Choice Requires="x14">
        <oleObject progId="AutoSketch.Drawing.9" shapeId="1145" r:id="rId9">
          <objectPr defaultSize="0" autoPict="0" r:id="rId10">
            <anchor moveWithCells="1">
              <from>
                <xdr:col>0</xdr:col>
                <xdr:colOff>0</xdr:colOff>
                <xdr:row>27</xdr:row>
                <xdr:rowOff>114300</xdr:rowOff>
              </from>
              <to>
                <xdr:col>17</xdr:col>
                <xdr:colOff>180975</xdr:colOff>
                <xdr:row>35</xdr:row>
                <xdr:rowOff>9525</xdr:rowOff>
              </to>
            </anchor>
          </objectPr>
        </oleObject>
      </mc:Choice>
      <mc:Fallback>
        <oleObject progId="AutoSketch.Drawing.9" shapeId="1145" r:id="rId9"/>
      </mc:Fallback>
    </mc:AlternateContent>
    <mc:AlternateContent xmlns:mc="http://schemas.openxmlformats.org/markup-compatibility/2006">
      <mc:Choice Requires="x14">
        <oleObject progId="AutoSketch.Drawing.9" shapeId="1148" r:id="rId11">
          <objectPr defaultSize="0" autoPict="0" r:id="rId12">
            <anchor moveWithCells="1">
              <from>
                <xdr:col>23</xdr:col>
                <xdr:colOff>19050</xdr:colOff>
                <xdr:row>42</xdr:row>
                <xdr:rowOff>9525</xdr:rowOff>
              </from>
              <to>
                <xdr:col>34</xdr:col>
                <xdr:colOff>161925</xdr:colOff>
                <xdr:row>53</xdr:row>
                <xdr:rowOff>180975</xdr:rowOff>
              </to>
            </anchor>
          </objectPr>
        </oleObject>
      </mc:Choice>
      <mc:Fallback>
        <oleObject progId="AutoSketch.Drawing.9" shapeId="1148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2024-11-21T14:43:48Z</cp:lastPrinted>
  <dcterms:created xsi:type="dcterms:W3CDTF">2008-09-29T09:08:30Z</dcterms:created>
  <dcterms:modified xsi:type="dcterms:W3CDTF">2024-11-21T14:43:51Z</dcterms:modified>
</cp:coreProperties>
</file>